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 СКЛИКАННЯ\71 сесія 8 скликання\УСП\"/>
    </mc:Choice>
  </mc:AlternateContent>
  <xr:revisionPtr revIDLastSave="0" documentId="8_{67891D29-16CD-4F7F-8C28-A701BCBE486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4 кв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ookmark0" localSheetId="0">'4 кв 2025'!#REF!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'4 кв 2025'!$A$1:$J$212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2" i="1" l="1"/>
  <c r="D187" i="1"/>
  <c r="D185" i="1"/>
  <c r="D186" i="1"/>
  <c r="D184" i="1"/>
  <c r="D182" i="1"/>
  <c r="J147" i="1" l="1"/>
  <c r="H185" i="1"/>
  <c r="E104" i="1"/>
  <c r="J100" i="1"/>
  <c r="O180" i="1" l="1"/>
  <c r="O179" i="1"/>
  <c r="O178" i="1"/>
  <c r="O177" i="1"/>
  <c r="O149" i="1"/>
  <c r="O148" i="1"/>
  <c r="O147" i="1"/>
  <c r="O146" i="1"/>
  <c r="O145" i="1"/>
  <c r="O144" i="1"/>
  <c r="F68" i="1"/>
  <c r="F44" i="1"/>
  <c r="F41" i="1"/>
  <c r="P49" i="1"/>
  <c r="F52" i="1"/>
  <c r="E50" i="1"/>
  <c r="D50" i="1"/>
  <c r="P52" i="1"/>
  <c r="P50" i="1"/>
  <c r="P38" i="1"/>
  <c r="P34" i="1"/>
  <c r="P33" i="1"/>
  <c r="H186" i="1"/>
  <c r="H143" i="1"/>
  <c r="P143" i="1" s="1"/>
  <c r="H175" i="1"/>
  <c r="G175" i="1"/>
  <c r="O63" i="1"/>
  <c r="O61" i="1"/>
  <c r="O62" i="1"/>
  <c r="O60" i="1" l="1"/>
  <c r="H36" i="1" l="1"/>
  <c r="H78" i="1"/>
  <c r="H83" i="1" l="1"/>
  <c r="H37" i="1"/>
  <c r="G37" i="1" l="1"/>
  <c r="G207" i="1" l="1"/>
  <c r="G204" i="1"/>
  <c r="H207" i="1"/>
  <c r="H204" i="1"/>
  <c r="G150" i="1"/>
  <c r="H156" i="1"/>
  <c r="H155" i="1"/>
  <c r="H154" i="1"/>
  <c r="H153" i="1"/>
  <c r="H152" i="1"/>
  <c r="H151" i="1"/>
  <c r="G182" i="1"/>
  <c r="G187" i="1"/>
  <c r="G186" i="1"/>
  <c r="G185" i="1"/>
  <c r="G184" i="1"/>
  <c r="G156" i="1"/>
  <c r="G155" i="1"/>
  <c r="G154" i="1"/>
  <c r="G153" i="1"/>
  <c r="G152" i="1"/>
  <c r="G151" i="1"/>
  <c r="D207" i="1"/>
  <c r="C207" i="1"/>
  <c r="I202" i="1"/>
  <c r="E202" i="1"/>
  <c r="I201" i="1"/>
  <c r="E201" i="1"/>
  <c r="J200" i="1"/>
  <c r="I200" i="1"/>
  <c r="F200" i="1"/>
  <c r="E200" i="1"/>
  <c r="I199" i="1"/>
  <c r="E199" i="1"/>
  <c r="H197" i="1"/>
  <c r="G197" i="1"/>
  <c r="D197" i="1"/>
  <c r="F197" i="1" s="1"/>
  <c r="C197" i="1"/>
  <c r="I195" i="1"/>
  <c r="E195" i="1"/>
  <c r="I194" i="1"/>
  <c r="E194" i="1"/>
  <c r="J193" i="1"/>
  <c r="I193" i="1"/>
  <c r="F193" i="1"/>
  <c r="E193" i="1"/>
  <c r="I192" i="1"/>
  <c r="E192" i="1"/>
  <c r="H190" i="1"/>
  <c r="G190" i="1"/>
  <c r="D190" i="1"/>
  <c r="C190" i="1"/>
  <c r="E190" i="1" s="1"/>
  <c r="G96" i="1"/>
  <c r="C78" i="1"/>
  <c r="E52" i="1"/>
  <c r="C50" i="1"/>
  <c r="C37" i="1"/>
  <c r="C36" i="1" s="1"/>
  <c r="G50" i="1"/>
  <c r="G67" i="1"/>
  <c r="H50" i="1"/>
  <c r="I50" i="1" s="1"/>
  <c r="J52" i="1"/>
  <c r="I52" i="1"/>
  <c r="F49" i="1"/>
  <c r="E49" i="1"/>
  <c r="J49" i="1"/>
  <c r="I49" i="1"/>
  <c r="Q60" i="1"/>
  <c r="P108" i="1"/>
  <c r="P107" i="1"/>
  <c r="P106" i="1"/>
  <c r="P104" i="1"/>
  <c r="P103" i="1"/>
  <c r="P102" i="1"/>
  <c r="P100" i="1"/>
  <c r="P99" i="1"/>
  <c r="P98" i="1"/>
  <c r="P97" i="1"/>
  <c r="P94" i="1"/>
  <c r="P93" i="1"/>
  <c r="P92" i="1"/>
  <c r="P91" i="1"/>
  <c r="P90" i="1"/>
  <c r="P89" i="1"/>
  <c r="P88" i="1"/>
  <c r="P87" i="1"/>
  <c r="P85" i="1"/>
  <c r="P81" i="1"/>
  <c r="P80" i="1"/>
  <c r="P79" i="1"/>
  <c r="P77" i="1"/>
  <c r="P76" i="1"/>
  <c r="P75" i="1"/>
  <c r="P74" i="1"/>
  <c r="P73" i="1"/>
  <c r="P72" i="1"/>
  <c r="P71" i="1"/>
  <c r="P70" i="1"/>
  <c r="P69" i="1"/>
  <c r="P68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1" i="1"/>
  <c r="P48" i="1"/>
  <c r="P47" i="1"/>
  <c r="P46" i="1"/>
  <c r="P45" i="1"/>
  <c r="P44" i="1"/>
  <c r="P43" i="1"/>
  <c r="P42" i="1"/>
  <c r="P41" i="1"/>
  <c r="P40" i="1"/>
  <c r="P39" i="1"/>
  <c r="P35" i="1"/>
  <c r="J180" i="1"/>
  <c r="I180" i="1"/>
  <c r="J179" i="1"/>
  <c r="I179" i="1"/>
  <c r="J178" i="1"/>
  <c r="I178" i="1"/>
  <c r="J177" i="1"/>
  <c r="I177" i="1"/>
  <c r="J173" i="1"/>
  <c r="I173" i="1"/>
  <c r="J172" i="1"/>
  <c r="I172" i="1"/>
  <c r="J171" i="1"/>
  <c r="I171" i="1"/>
  <c r="J170" i="1"/>
  <c r="I170" i="1"/>
  <c r="H168" i="1"/>
  <c r="G168" i="1"/>
  <c r="J163" i="1"/>
  <c r="I163" i="1"/>
  <c r="J162" i="1"/>
  <c r="I162" i="1"/>
  <c r="J161" i="1"/>
  <c r="I161" i="1"/>
  <c r="H159" i="1"/>
  <c r="I159" i="1" s="1"/>
  <c r="J149" i="1"/>
  <c r="I149" i="1"/>
  <c r="J148" i="1"/>
  <c r="I148" i="1"/>
  <c r="I147" i="1"/>
  <c r="J146" i="1"/>
  <c r="I146" i="1"/>
  <c r="J145" i="1"/>
  <c r="I145" i="1"/>
  <c r="J144" i="1"/>
  <c r="I144" i="1"/>
  <c r="G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H136" i="1"/>
  <c r="H150" i="1" s="1"/>
  <c r="G136" i="1"/>
  <c r="I108" i="1"/>
  <c r="I107" i="1"/>
  <c r="I106" i="1"/>
  <c r="H105" i="1"/>
  <c r="G105" i="1"/>
  <c r="J103" i="1"/>
  <c r="I103" i="1"/>
  <c r="J102" i="1"/>
  <c r="I102" i="1"/>
  <c r="H101" i="1"/>
  <c r="G101" i="1"/>
  <c r="I100" i="1"/>
  <c r="J98" i="1"/>
  <c r="I98" i="1"/>
  <c r="J97" i="1"/>
  <c r="I97" i="1"/>
  <c r="H96" i="1"/>
  <c r="P96" i="1" s="1"/>
  <c r="J80" i="1"/>
  <c r="I80" i="1"/>
  <c r="I79" i="1"/>
  <c r="P78" i="1"/>
  <c r="G78" i="1"/>
  <c r="J77" i="1"/>
  <c r="I77" i="1"/>
  <c r="J76" i="1"/>
  <c r="I76" i="1"/>
  <c r="J75" i="1"/>
  <c r="I75" i="1"/>
  <c r="J74" i="1"/>
  <c r="I74" i="1"/>
  <c r="J72" i="1"/>
  <c r="I72" i="1"/>
  <c r="J71" i="1"/>
  <c r="I71" i="1"/>
  <c r="J70" i="1"/>
  <c r="I70" i="1"/>
  <c r="J69" i="1"/>
  <c r="I69" i="1"/>
  <c r="J68" i="1"/>
  <c r="I68" i="1"/>
  <c r="H67" i="1"/>
  <c r="P67" i="1" s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6" i="1"/>
  <c r="I56" i="1"/>
  <c r="I55" i="1"/>
  <c r="J54" i="1"/>
  <c r="I54" i="1"/>
  <c r="H53" i="1"/>
  <c r="P53" i="1" s="1"/>
  <c r="G53" i="1"/>
  <c r="J51" i="1"/>
  <c r="I51" i="1"/>
  <c r="I48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P37" i="1"/>
  <c r="G36" i="1"/>
  <c r="J35" i="1"/>
  <c r="I35" i="1"/>
  <c r="J34" i="1"/>
  <c r="I34" i="1"/>
  <c r="H33" i="1"/>
  <c r="H82" i="1" s="1"/>
  <c r="G33" i="1"/>
  <c r="L187" i="1"/>
  <c r="M187" i="1" s="1"/>
  <c r="K187" i="1"/>
  <c r="C187" i="1"/>
  <c r="L186" i="1"/>
  <c r="K186" i="1"/>
  <c r="C186" i="1"/>
  <c r="L185" i="1"/>
  <c r="K185" i="1"/>
  <c r="C185" i="1"/>
  <c r="L184" i="1"/>
  <c r="K184" i="1"/>
  <c r="C184" i="1"/>
  <c r="N180" i="1"/>
  <c r="M180" i="1"/>
  <c r="F180" i="1"/>
  <c r="E180" i="1"/>
  <c r="N179" i="1"/>
  <c r="M179" i="1"/>
  <c r="F179" i="1"/>
  <c r="E179" i="1"/>
  <c r="N178" i="1"/>
  <c r="M178" i="1"/>
  <c r="F178" i="1"/>
  <c r="E178" i="1"/>
  <c r="N177" i="1"/>
  <c r="M177" i="1"/>
  <c r="F177" i="1"/>
  <c r="E177" i="1"/>
  <c r="L175" i="1"/>
  <c r="K175" i="1"/>
  <c r="D175" i="1"/>
  <c r="C175" i="1"/>
  <c r="N173" i="1"/>
  <c r="M173" i="1"/>
  <c r="F173" i="1"/>
  <c r="E173" i="1"/>
  <c r="N172" i="1"/>
  <c r="M172" i="1"/>
  <c r="F172" i="1"/>
  <c r="E172" i="1"/>
  <c r="N171" i="1"/>
  <c r="M171" i="1"/>
  <c r="F171" i="1"/>
  <c r="E171" i="1"/>
  <c r="N170" i="1"/>
  <c r="M170" i="1"/>
  <c r="F170" i="1"/>
  <c r="E170" i="1"/>
  <c r="L168" i="1"/>
  <c r="K168" i="1"/>
  <c r="D168" i="1"/>
  <c r="C168" i="1"/>
  <c r="N163" i="1"/>
  <c r="M163" i="1"/>
  <c r="N162" i="1"/>
  <c r="M162" i="1"/>
  <c r="N161" i="1"/>
  <c r="M161" i="1"/>
  <c r="L159" i="1"/>
  <c r="M159" i="1" s="1"/>
  <c r="E159" i="1"/>
  <c r="C159" i="1"/>
  <c r="L156" i="1"/>
  <c r="K156" i="1"/>
  <c r="D156" i="1"/>
  <c r="C156" i="1"/>
  <c r="L155" i="1"/>
  <c r="K155" i="1"/>
  <c r="D155" i="1"/>
  <c r="C155" i="1"/>
  <c r="L154" i="1"/>
  <c r="K154" i="1"/>
  <c r="D154" i="1"/>
  <c r="C154" i="1"/>
  <c r="L153" i="1"/>
  <c r="K153" i="1"/>
  <c r="D153" i="1"/>
  <c r="C153" i="1"/>
  <c r="L152" i="1"/>
  <c r="K152" i="1"/>
  <c r="D152" i="1"/>
  <c r="C152" i="1"/>
  <c r="L151" i="1"/>
  <c r="K151" i="1"/>
  <c r="D151" i="1"/>
  <c r="C151" i="1"/>
  <c r="N149" i="1"/>
  <c r="M149" i="1"/>
  <c r="F149" i="1"/>
  <c r="E149" i="1"/>
  <c r="N148" i="1"/>
  <c r="M148" i="1"/>
  <c r="F148" i="1"/>
  <c r="E148" i="1"/>
  <c r="N147" i="1"/>
  <c r="M147" i="1"/>
  <c r="F147" i="1"/>
  <c r="E147" i="1"/>
  <c r="N146" i="1"/>
  <c r="M146" i="1"/>
  <c r="F146" i="1"/>
  <c r="E146" i="1"/>
  <c r="N145" i="1"/>
  <c r="M145" i="1"/>
  <c r="F145" i="1"/>
  <c r="E145" i="1"/>
  <c r="N144" i="1"/>
  <c r="M144" i="1"/>
  <c r="F144" i="1"/>
  <c r="E144" i="1"/>
  <c r="L143" i="1"/>
  <c r="K143" i="1"/>
  <c r="D143" i="1"/>
  <c r="D150" i="1" s="1"/>
  <c r="C143" i="1"/>
  <c r="N142" i="1"/>
  <c r="M142" i="1"/>
  <c r="F142" i="1"/>
  <c r="E142" i="1"/>
  <c r="N141" i="1"/>
  <c r="M141" i="1"/>
  <c r="F141" i="1"/>
  <c r="E141" i="1"/>
  <c r="N140" i="1"/>
  <c r="M140" i="1"/>
  <c r="F140" i="1"/>
  <c r="E140" i="1"/>
  <c r="N139" i="1"/>
  <c r="M139" i="1"/>
  <c r="F139" i="1"/>
  <c r="E139" i="1"/>
  <c r="N138" i="1"/>
  <c r="M138" i="1"/>
  <c r="F138" i="1"/>
  <c r="E138" i="1"/>
  <c r="N137" i="1"/>
  <c r="M137" i="1"/>
  <c r="F137" i="1"/>
  <c r="E137" i="1"/>
  <c r="L136" i="1"/>
  <c r="K136" i="1"/>
  <c r="D136" i="1"/>
  <c r="C136" i="1"/>
  <c r="M108" i="1"/>
  <c r="E108" i="1"/>
  <c r="M107" i="1"/>
  <c r="E107" i="1"/>
  <c r="M106" i="1"/>
  <c r="E106" i="1"/>
  <c r="E105" i="1" s="1"/>
  <c r="L105" i="1"/>
  <c r="K105" i="1"/>
  <c r="D105" i="1"/>
  <c r="C105" i="1"/>
  <c r="N103" i="1"/>
  <c r="M103" i="1"/>
  <c r="E103" i="1"/>
  <c r="N102" i="1"/>
  <c r="M102" i="1"/>
  <c r="E102" i="1"/>
  <c r="L101" i="1"/>
  <c r="K101" i="1"/>
  <c r="D101" i="1"/>
  <c r="M100" i="1"/>
  <c r="E100" i="1"/>
  <c r="N98" i="1"/>
  <c r="M98" i="1"/>
  <c r="E98" i="1"/>
  <c r="N97" i="1"/>
  <c r="M97" i="1"/>
  <c r="F97" i="1"/>
  <c r="E97" i="1"/>
  <c r="L96" i="1"/>
  <c r="K96" i="1"/>
  <c r="D96" i="1"/>
  <c r="C96" i="1"/>
  <c r="V81" i="1"/>
  <c r="E81" i="1"/>
  <c r="V80" i="1"/>
  <c r="N80" i="1"/>
  <c r="M80" i="1"/>
  <c r="E80" i="1"/>
  <c r="V79" i="1"/>
  <c r="M79" i="1"/>
  <c r="E79" i="1"/>
  <c r="V78" i="1"/>
  <c r="L78" i="1"/>
  <c r="K78" i="1"/>
  <c r="V77" i="1"/>
  <c r="X77" i="1" s="1"/>
  <c r="N77" i="1"/>
  <c r="M77" i="1"/>
  <c r="F77" i="1"/>
  <c r="E77" i="1"/>
  <c r="V76" i="1"/>
  <c r="N76" i="1"/>
  <c r="M76" i="1"/>
  <c r="F76" i="1"/>
  <c r="E76" i="1"/>
  <c r="V75" i="1"/>
  <c r="N75" i="1"/>
  <c r="M75" i="1"/>
  <c r="F75" i="1"/>
  <c r="E75" i="1"/>
  <c r="V74" i="1"/>
  <c r="N74" i="1"/>
  <c r="M74" i="1"/>
  <c r="F74" i="1"/>
  <c r="E74" i="1"/>
  <c r="V73" i="1"/>
  <c r="K73" i="1"/>
  <c r="K67" i="1" s="1"/>
  <c r="V72" i="1"/>
  <c r="N72" i="1"/>
  <c r="M72" i="1"/>
  <c r="F72" i="1"/>
  <c r="E72" i="1"/>
  <c r="V71" i="1"/>
  <c r="N71" i="1"/>
  <c r="M71" i="1"/>
  <c r="F71" i="1"/>
  <c r="E71" i="1"/>
  <c r="V70" i="1"/>
  <c r="X70" i="1" s="1"/>
  <c r="N70" i="1"/>
  <c r="M70" i="1"/>
  <c r="F70" i="1"/>
  <c r="E70" i="1"/>
  <c r="V69" i="1"/>
  <c r="N69" i="1"/>
  <c r="M69" i="1"/>
  <c r="F69" i="1"/>
  <c r="E69" i="1"/>
  <c r="V68" i="1"/>
  <c r="N68" i="1"/>
  <c r="M68" i="1"/>
  <c r="E68" i="1"/>
  <c r="S67" i="1"/>
  <c r="V67" i="1" s="1"/>
  <c r="L67" i="1"/>
  <c r="D67" i="1"/>
  <c r="C67" i="1"/>
  <c r="V66" i="1"/>
  <c r="N66" i="1"/>
  <c r="M66" i="1"/>
  <c r="F66" i="1"/>
  <c r="E66" i="1"/>
  <c r="V65" i="1"/>
  <c r="X65" i="1" s="1"/>
  <c r="N65" i="1"/>
  <c r="M65" i="1"/>
  <c r="F65" i="1"/>
  <c r="E65" i="1"/>
  <c r="V64" i="1"/>
  <c r="N64" i="1"/>
  <c r="M64" i="1"/>
  <c r="F64" i="1"/>
  <c r="E64" i="1"/>
  <c r="V63" i="1"/>
  <c r="X63" i="1" s="1"/>
  <c r="N63" i="1"/>
  <c r="M63" i="1"/>
  <c r="F63" i="1"/>
  <c r="E63" i="1"/>
  <c r="V62" i="1"/>
  <c r="X62" i="1" s="1"/>
  <c r="N62" i="1"/>
  <c r="M62" i="1"/>
  <c r="F62" i="1"/>
  <c r="E62" i="1"/>
  <c r="V61" i="1"/>
  <c r="N61" i="1"/>
  <c r="M61" i="1"/>
  <c r="F61" i="1"/>
  <c r="E61" i="1"/>
  <c r="V60" i="1"/>
  <c r="X60" i="1" s="1"/>
  <c r="N60" i="1"/>
  <c r="M60" i="1"/>
  <c r="F60" i="1"/>
  <c r="E60" i="1"/>
  <c r="N56" i="1"/>
  <c r="M56" i="1"/>
  <c r="F56" i="1"/>
  <c r="E56" i="1"/>
  <c r="M55" i="1"/>
  <c r="N54" i="1"/>
  <c r="M54" i="1"/>
  <c r="F54" i="1"/>
  <c r="E54" i="1"/>
  <c r="L53" i="1"/>
  <c r="K53" i="1"/>
  <c r="C53" i="1"/>
  <c r="F53" i="1" s="1"/>
  <c r="N51" i="1"/>
  <c r="M51" i="1"/>
  <c r="E51" i="1"/>
  <c r="L50" i="1"/>
  <c r="K50" i="1"/>
  <c r="M48" i="1"/>
  <c r="M47" i="1"/>
  <c r="E47" i="1"/>
  <c r="N46" i="1"/>
  <c r="M46" i="1"/>
  <c r="F46" i="1"/>
  <c r="E46" i="1"/>
  <c r="N45" i="1"/>
  <c r="M45" i="1"/>
  <c r="E45" i="1"/>
  <c r="N44" i="1"/>
  <c r="M44" i="1"/>
  <c r="E44" i="1"/>
  <c r="N43" i="1"/>
  <c r="M43" i="1"/>
  <c r="E43" i="1"/>
  <c r="N42" i="1"/>
  <c r="M42" i="1"/>
  <c r="E42" i="1"/>
  <c r="N41" i="1"/>
  <c r="M41" i="1"/>
  <c r="E41" i="1"/>
  <c r="N40" i="1"/>
  <c r="M40" i="1"/>
  <c r="E40" i="1"/>
  <c r="N39" i="1"/>
  <c r="M39" i="1"/>
  <c r="E39" i="1"/>
  <c r="N38" i="1"/>
  <c r="M38" i="1"/>
  <c r="F38" i="1"/>
  <c r="E38" i="1"/>
  <c r="L37" i="1"/>
  <c r="K37" i="1"/>
  <c r="D37" i="1"/>
  <c r="D36" i="1" s="1"/>
  <c r="L36" i="1"/>
  <c r="N35" i="1"/>
  <c r="M35" i="1"/>
  <c r="F35" i="1"/>
  <c r="E35" i="1"/>
  <c r="N34" i="1"/>
  <c r="M34" i="1"/>
  <c r="F34" i="1"/>
  <c r="E34" i="1"/>
  <c r="L33" i="1"/>
  <c r="K33" i="1"/>
  <c r="D33" i="1"/>
  <c r="C33" i="1"/>
  <c r="P101" i="1" l="1"/>
  <c r="D95" i="1"/>
  <c r="E95" i="1" s="1"/>
  <c r="D204" i="1"/>
  <c r="I197" i="1"/>
  <c r="J197" i="1"/>
  <c r="F190" i="1"/>
  <c r="C204" i="1"/>
  <c r="J190" i="1"/>
  <c r="E197" i="1"/>
  <c r="I190" i="1"/>
  <c r="I105" i="1"/>
  <c r="M151" i="1"/>
  <c r="M152" i="1"/>
  <c r="M153" i="1"/>
  <c r="J155" i="1"/>
  <c r="P105" i="1"/>
  <c r="D83" i="1"/>
  <c r="E83" i="1" s="1"/>
  <c r="F175" i="1"/>
  <c r="G82" i="1"/>
  <c r="C83" i="1"/>
  <c r="N156" i="1"/>
  <c r="N159" i="1"/>
  <c r="I152" i="1"/>
  <c r="J153" i="1"/>
  <c r="E184" i="1"/>
  <c r="J53" i="1"/>
  <c r="I101" i="1"/>
  <c r="J184" i="1"/>
  <c r="J186" i="1"/>
  <c r="L83" i="1"/>
  <c r="M78" i="1"/>
  <c r="I151" i="1"/>
  <c r="J152" i="1"/>
  <c r="I154" i="1"/>
  <c r="N136" i="1"/>
  <c r="E154" i="1"/>
  <c r="F155" i="1"/>
  <c r="J151" i="1"/>
  <c r="I156" i="1"/>
  <c r="M185" i="1"/>
  <c r="J101" i="1"/>
  <c r="E136" i="1"/>
  <c r="N154" i="1"/>
  <c r="E168" i="1"/>
  <c r="F187" i="1"/>
  <c r="J67" i="1"/>
  <c r="I155" i="1"/>
  <c r="J156" i="1"/>
  <c r="E78" i="1"/>
  <c r="M154" i="1"/>
  <c r="M168" i="1"/>
  <c r="K182" i="1"/>
  <c r="I78" i="1"/>
  <c r="J143" i="1"/>
  <c r="I153" i="1"/>
  <c r="J154" i="1"/>
  <c r="N78" i="1"/>
  <c r="K95" i="1"/>
  <c r="F154" i="1"/>
  <c r="F156" i="1"/>
  <c r="F168" i="1"/>
  <c r="M186" i="1"/>
  <c r="N151" i="1"/>
  <c r="N152" i="1"/>
  <c r="N153" i="1"/>
  <c r="J96" i="1"/>
  <c r="D82" i="1"/>
  <c r="M53" i="1"/>
  <c r="L95" i="1"/>
  <c r="M95" i="1" s="1"/>
  <c r="M143" i="1"/>
  <c r="F185" i="1"/>
  <c r="E187" i="1"/>
  <c r="J37" i="1"/>
  <c r="I96" i="1"/>
  <c r="C95" i="1"/>
  <c r="F136" i="1"/>
  <c r="C150" i="1"/>
  <c r="M155" i="1"/>
  <c r="L182" i="1"/>
  <c r="N184" i="1"/>
  <c r="F186" i="1"/>
  <c r="P83" i="1"/>
  <c r="G95" i="1"/>
  <c r="J136" i="1"/>
  <c r="J159" i="1"/>
  <c r="J168" i="1"/>
  <c r="I175" i="1"/>
  <c r="J185" i="1"/>
  <c r="J187" i="1"/>
  <c r="M33" i="1"/>
  <c r="E53" i="1"/>
  <c r="N96" i="1"/>
  <c r="E101" i="1"/>
  <c r="E153" i="1"/>
  <c r="N186" i="1"/>
  <c r="E33" i="1"/>
  <c r="M50" i="1"/>
  <c r="N53" i="1"/>
  <c r="F96" i="1"/>
  <c r="M101" i="1"/>
  <c r="K150" i="1"/>
  <c r="E143" i="1"/>
  <c r="E151" i="1"/>
  <c r="F152" i="1"/>
  <c r="N155" i="1"/>
  <c r="M156" i="1"/>
  <c r="N168" i="1"/>
  <c r="N175" i="1"/>
  <c r="M184" i="1"/>
  <c r="N185" i="1"/>
  <c r="E186" i="1"/>
  <c r="N187" i="1"/>
  <c r="J50" i="1"/>
  <c r="I53" i="1"/>
  <c r="H95" i="1"/>
  <c r="I168" i="1"/>
  <c r="F153" i="1"/>
  <c r="E156" i="1"/>
  <c r="E185" i="1"/>
  <c r="I33" i="1"/>
  <c r="I37" i="1"/>
  <c r="I36" i="1" s="1"/>
  <c r="I136" i="1"/>
  <c r="I143" i="1"/>
  <c r="J175" i="1"/>
  <c r="J33" i="1"/>
  <c r="I67" i="1"/>
  <c r="I83" i="1" s="1"/>
  <c r="J78" i="1"/>
  <c r="G83" i="1"/>
  <c r="I184" i="1"/>
  <c r="I185" i="1"/>
  <c r="I186" i="1"/>
  <c r="I187" i="1"/>
  <c r="E152" i="1"/>
  <c r="F151" i="1"/>
  <c r="F184" i="1"/>
  <c r="N37" i="1"/>
  <c r="K36" i="1"/>
  <c r="N36" i="1" s="1"/>
  <c r="K83" i="1"/>
  <c r="N83" i="1" s="1"/>
  <c r="M67" i="1"/>
  <c r="M83" i="1" s="1"/>
  <c r="N33" i="1"/>
  <c r="K82" i="1"/>
  <c r="M37" i="1"/>
  <c r="M36" i="1" s="1"/>
  <c r="F67" i="1"/>
  <c r="F37" i="1"/>
  <c r="F36" i="1"/>
  <c r="N67" i="1"/>
  <c r="F33" i="1"/>
  <c r="C82" i="1"/>
  <c r="C84" i="1" s="1"/>
  <c r="L82" i="1"/>
  <c r="E37" i="1"/>
  <c r="E67" i="1"/>
  <c r="E96" i="1"/>
  <c r="M96" i="1"/>
  <c r="N101" i="1"/>
  <c r="M136" i="1"/>
  <c r="F143" i="1"/>
  <c r="N143" i="1"/>
  <c r="L150" i="1"/>
  <c r="T150" i="1"/>
  <c r="C182" i="1"/>
  <c r="N50" i="1"/>
  <c r="M105" i="1"/>
  <c r="E175" i="1"/>
  <c r="M175" i="1"/>
  <c r="F95" i="1" l="1"/>
  <c r="D84" i="1"/>
  <c r="F83" i="1"/>
  <c r="J36" i="1"/>
  <c r="P36" i="1"/>
  <c r="I95" i="1"/>
  <c r="P95" i="1"/>
  <c r="G84" i="1"/>
  <c r="J95" i="1"/>
  <c r="N95" i="1"/>
  <c r="E36" i="1"/>
  <c r="J83" i="1"/>
  <c r="P82" i="1"/>
  <c r="L84" i="1"/>
  <c r="N82" i="1"/>
  <c r="M82" i="1"/>
  <c r="E82" i="1"/>
  <c r="F82" i="1"/>
  <c r="K84" i="1"/>
  <c r="H84" i="1" l="1"/>
  <c r="J82" i="1"/>
  <c r="I82" i="1"/>
  <c r="P84" i="1" l="1"/>
  <c r="P86" i="1"/>
</calcChain>
</file>

<file path=xl/sharedStrings.xml><?xml version="1.0" encoding="utf-8"?>
<sst xmlns="http://schemas.openxmlformats.org/spreadsheetml/2006/main" count="262" uniqueCount="173">
  <si>
    <t>Додаток</t>
  </si>
  <si>
    <r>
      <t xml:space="preserve">до рішення  </t>
    </r>
    <r>
      <rPr>
        <u/>
        <sz val="10"/>
        <rFont val="Times New Roman"/>
        <family val="1"/>
        <charset val="204"/>
      </rPr>
      <t>_______</t>
    </r>
    <r>
      <rPr>
        <sz val="10"/>
        <rFont val="Times New Roman"/>
        <family val="1"/>
        <charset val="204"/>
      </rPr>
      <t xml:space="preserve"> сесії   міської ради____  скликання</t>
    </r>
  </si>
  <si>
    <t>"ПОГОДЖЕНО"</t>
  </si>
  <si>
    <r>
      <t>від________________</t>
    </r>
    <r>
      <rPr>
        <u/>
        <sz val="10"/>
        <rFont val="Times New Roman"/>
        <family val="1"/>
        <charset val="204"/>
      </rPr>
      <t xml:space="preserve">202_____ </t>
    </r>
    <r>
      <rPr>
        <sz val="10"/>
        <rFont val="Times New Roman"/>
        <family val="1"/>
        <charset val="204"/>
      </rPr>
      <t xml:space="preserve"> р.  № __________</t>
    </r>
  </si>
  <si>
    <t>Заступник начальника управління</t>
  </si>
  <si>
    <t>Олександр ЯСІНСЬКИЙ</t>
  </si>
  <si>
    <t>Звіт</t>
  </si>
  <si>
    <t>Х</t>
  </si>
  <si>
    <t>Уточнений</t>
  </si>
  <si>
    <t>зробити позначку "Х"</t>
  </si>
  <si>
    <t>Рік</t>
  </si>
  <si>
    <t>Коди</t>
  </si>
  <si>
    <t>Назва підприємства</t>
  </si>
  <si>
    <t xml:space="preserve">КОМУНАЛЬНЕ ПІДПРИЄМСТВО "КОЗЯТИНСЬКА ЦЕНТРАЛЬНА РАЙОННА ЛІКАРНЯ" КОЗЯТИНСЬКОЇ МІСЬКОЇ РАДИ 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</si>
  <si>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</si>
  <si>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</si>
  <si>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</si>
  <si>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</si>
  <si>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</si>
  <si>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</si>
  <si>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</si>
  <si>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</si>
  <si>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</si>
  <si>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</si>
  <si>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</si>
  <si>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</si>
  <si>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</si>
  <si>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</si>
  <si>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</si>
  <si>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</si>
  <si>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</si>
  <si>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</si>
  <si>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</si>
  <si>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</si>
  <si>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</si>
  <si>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</si>
  <si>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</si>
  <si>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</si>
  <si>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</si>
  <si>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</si>
  <si>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</si>
  <si>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</si>
  <si>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Прізвище та ініціали керівника</t>
  </si>
  <si>
    <t>Ломачук О.І.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</si>
  <si>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</si>
  <si>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</si>
  <si>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</si>
  <si>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</si>
  <si>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</si>
  <si>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</si>
  <si>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</si>
  <si>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</si>
  <si>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</si>
  <si>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</si>
  <si>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</si>
  <si>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</si>
  <si>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</si>
  <si>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</si>
  <si>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 xml:space="preserve"> "Розвиток та підтримка закладів охорони здоров’я для покращення умов медичного обслуговування населення Козятинської міської територіальної громади на 2025-2027 роки»</t>
  </si>
  <si>
    <t>оплата комунальних послуг</t>
  </si>
  <si>
    <t xml:space="preserve">погашення простроченої заборгованості по виплаті заробітної плати з коштів місцевого бюджету </t>
  </si>
  <si>
    <t>Оплата послуг (крім комунальних)</t>
  </si>
  <si>
    <t>придбання пального для транспортування військовослужбовців</t>
  </si>
  <si>
    <t>покращення харчування дітей пільгових категорій</t>
  </si>
  <si>
    <t xml:space="preserve">придбання (виготовлення) основних засобів з коштів місцевого бюджету </t>
  </si>
  <si>
    <t xml:space="preserve">капітальний ремонт приміщень  з коштів місцевого бюджету </t>
  </si>
  <si>
    <t>реконструкція приміщень з коштів місцевого бюджету</t>
  </si>
  <si>
    <t>Дохід за цільовими програмами:</t>
  </si>
  <si>
    <t xml:space="preserve">Грант «Доступний та безпечний шлях до одужання, реконструкція ліфта у КП Козятинська ЦРЛ» 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</si>
  <si>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</si>
  <si>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</si>
  <si>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</si>
  <si>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</si>
  <si>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</si>
  <si>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 та на інших рахунках станом 01.01.2025 р</t>
  </si>
  <si>
    <t>в послугах комуналка</t>
  </si>
  <si>
    <t>Витрати</t>
  </si>
  <si>
    <t>зп місц</t>
  </si>
  <si>
    <t>зп нсзу</t>
  </si>
  <si>
    <t>зп спец</t>
  </si>
  <si>
    <t>разом</t>
  </si>
  <si>
    <t>благ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</si>
  <si>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</si>
  <si>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</si>
  <si>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</si>
  <si>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</si>
  <si>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</si>
  <si>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</si>
  <si>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</si>
  <si>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</si>
  <si>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</si>
  <si>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</si>
  <si>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</si>
  <si>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</si>
  <si>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</si>
  <si>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</si>
  <si>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</si>
  <si>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</si>
  <si>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</si>
  <si>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</si>
  <si>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капітальний ремонт</t>
  </si>
  <si>
    <t xml:space="preserve">реконструкція 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</si>
  <si>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</si>
  <si>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</si>
  <si>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</si>
  <si>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</si>
  <si>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</si>
  <si>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</si>
  <si>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</si>
  <si>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</si>
  <si>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</si>
  <si>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</si>
  <si>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</si>
  <si>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</si>
  <si>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</si>
  <si>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 xml:space="preserve">придбання (виготовлення) основних засобів </t>
  </si>
  <si>
    <t>придбання (виготовлення) основних засобів (за рахунок місцевого бюджету)</t>
  </si>
  <si>
    <t>придбання (виготовлення) основних засобів (за рахунок коштів НСЗУ)</t>
  </si>
  <si>
    <t>придбання (виготовлення) інших необоротних матеріальних активів</t>
  </si>
  <si>
    <t>придбання (створення)за рахунок платних послуг та благодійні внески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</si>
  <si>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</si>
  <si>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</si>
  <si>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засобів(за рахунок коштів обласного бюджету)</t>
  </si>
  <si>
    <t>модернізація, модифікація (добудова, дообладнання, реконструкція) основних засобів (за рахунок коштів НСЗУ)</t>
  </si>
  <si>
    <t>капітальний ремонт (за рахунок коштів місцевого бюджету)</t>
  </si>
  <si>
    <t>капітальний ремонт(за рахунок коштів НСЗУ)</t>
  </si>
  <si>
    <t>капітальний ремонт (за рахунок платних послуг та благодійні внески)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</si>
  <si>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</si>
  <si>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</si>
  <si>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</si>
  <si>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</si>
  <si>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</si>
  <si>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</si>
  <si>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</si>
  <si>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</si>
  <si>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</si>
  <si>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</si>
  <si>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</si>
  <si>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</si>
  <si>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</si>
  <si>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</si>
  <si>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</si>
  <si>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</si>
  <si>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</si>
  <si>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</si>
  <si>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</si>
  <si>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</si>
  <si>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</si>
  <si>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</si>
  <si>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</si>
  <si>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</si>
  <si>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Спеціалісти (не медики)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</si>
  <si>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</si>
  <si>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</si>
  <si>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</si>
  <si>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</si>
  <si>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</si>
  <si>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</si>
  <si>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>VIІI. Дані про персонал та оплата праці госпрозрахункового підрозділу</t>
  </si>
  <si>
    <t xml:space="preserve">  </t>
  </si>
  <si>
    <r>
      <t xml:space="preserve">ЗВІТ З ВИКОНАННЯ ФІНАНСОВОГО ПЛАНУ ПІДПРИЄМСТВА ЗА  </t>
    </r>
    <r>
      <rPr>
        <b/>
        <u/>
        <sz val="16"/>
        <rFont val="Times New Roman"/>
        <family val="1"/>
        <charset val="204"/>
      </rPr>
      <t>2025</t>
    </r>
    <r>
      <rPr>
        <b/>
        <sz val="16"/>
        <rFont val="Times New Roman"/>
        <family val="1"/>
        <charset val="204"/>
      </rPr>
      <t xml:space="preserve"> РІК</t>
    </r>
  </si>
  <si>
    <t>9 місяців</t>
  </si>
  <si>
    <t>Звітний період ( VІ квартал 2025року)</t>
  </si>
  <si>
    <t>Заходи із запобігання та ліквідації наслідків надзвичайної ситуації у будівлі закладу охорони здоров’я за рахунок коштів резервного фонду місцевого бюджету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</si>
  <si>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</si>
  <si>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ІХ. Дані про фахівця із супроводу ветеранів війни та демобілізованих осіб </t>
  </si>
  <si>
    <t>Олександр ЛОМАЧУК</t>
  </si>
  <si>
    <t>"____" ___________ 202   р.</t>
  </si>
  <si>
    <t>будівельні матеріали, на проведення ремонту відділень власними силами, меблі для медичних працівників</t>
  </si>
  <si>
    <t>оплата послуг (крім комунальних)</t>
  </si>
  <si>
    <t xml:space="preserve">придбання медикаментів та виробів медичного призначення, окрім медикаментів передбачених державними медичними гарантіями, медичних меблів та виробів </t>
  </si>
  <si>
    <t>технічне обслуговування та проведення ремонтних робіт медичного обладнання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</si>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</sst>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\ _₴_-;\-* #,##0.0\ _₴_-;_-* &quot;-&quot;?\ _₴_-;_-@_-"/>
    <numFmt numFmtId="165" formatCode="0.0"/>
    <numFmt numFmtId="166" formatCode="_(* #,##0.0_);_(* \(#,##0.0\);_(* &quot;-&quot;_);_(@_)"/>
    <numFmt numFmtId="167" formatCode="#,##0.0"/>
    <numFmt numFmtId="168" formatCode="#,##0.0_ ;\-#,##0.0\ "/>
    <numFmt numFmtId="169" formatCode="_-* #,##0.00\ _₴_-;\-* #,##0.00\ _₴_-;_-* &quot;-&quot;??\ _₴_-;_-@_-"/>
    <numFmt numFmtId="170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 val="singleAccounting"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4" fontId="1" fillId="2" borderId="0" xfId="0" applyNumberFormat="1" applyFont="1" applyFill="1"/>
    <xf numFmtId="0" fontId="1" fillId="0" borderId="0" xfId="0" applyFont="1" applyAlignment="1">
      <alignment vertical="center"/>
    </xf>
    <xf numFmtId="1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/>
    </xf>
    <xf numFmtId="165" fontId="1" fillId="0" borderId="2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9" fillId="0" borderId="0" xfId="0" applyFont="1"/>
    <xf numFmtId="164" fontId="11" fillId="0" borderId="0" xfId="0" applyNumberFormat="1" applyFont="1" applyAlignment="1">
      <alignment vertical="center"/>
    </xf>
    <xf numFmtId="165" fontId="9" fillId="0" borderId="0" xfId="0" applyNumberFormat="1" applyFont="1"/>
    <xf numFmtId="1" fontId="9" fillId="0" borderId="0" xfId="0" applyNumberFormat="1" applyFont="1"/>
    <xf numFmtId="0" fontId="1" fillId="0" borderId="14" xfId="0" applyFont="1" applyBorder="1" applyAlignment="1">
      <alignment horizontal="left" vertical="center" wrapText="1" indent="3"/>
    </xf>
    <xf numFmtId="164" fontId="12" fillId="0" borderId="17" xfId="0" applyNumberFormat="1" applyFont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12" fillId="0" borderId="0" xfId="0" applyFont="1"/>
    <xf numFmtId="165" fontId="12" fillId="0" borderId="0" xfId="0" applyNumberFormat="1" applyFont="1"/>
    <xf numFmtId="1" fontId="12" fillId="0" borderId="0" xfId="0" applyNumberFormat="1" applyFont="1"/>
    <xf numFmtId="0" fontId="8" fillId="0" borderId="14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168" fontId="12" fillId="0" borderId="17" xfId="0" applyNumberFormat="1" applyFont="1" applyBorder="1" applyAlignment="1">
      <alignment horizontal="right" vertical="center" wrapText="1"/>
    </xf>
    <xf numFmtId="168" fontId="2" fillId="0" borderId="17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6" fontId="4" fillId="0" borderId="3" xfId="0" applyNumberFormat="1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166" fontId="8" fillId="0" borderId="2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8" fontId="9" fillId="0" borderId="17" xfId="0" applyNumberFormat="1" applyFont="1" applyBorder="1" applyAlignment="1">
      <alignment horizontal="right" vertical="center" wrapText="1"/>
    </xf>
    <xf numFmtId="168" fontId="11" fillId="0" borderId="17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left" vertical="center" wrapText="1"/>
    </xf>
    <xf numFmtId="165" fontId="12" fillId="0" borderId="17" xfId="0" applyNumberFormat="1" applyFont="1" applyBorder="1" applyAlignment="1">
      <alignment horizontal="right" vertical="center" wrapText="1"/>
    </xf>
    <xf numFmtId="2" fontId="2" fillId="0" borderId="17" xfId="0" applyNumberFormat="1" applyFont="1" applyBorder="1" applyAlignment="1">
      <alignment horizontal="right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2" fontId="12" fillId="0" borderId="0" xfId="0" applyNumberFormat="1" applyFont="1"/>
    <xf numFmtId="0" fontId="1" fillId="0" borderId="14" xfId="0" applyFont="1" applyBorder="1" applyAlignment="1">
      <alignment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1" fillId="3" borderId="0" xfId="0" applyFont="1" applyFill="1"/>
    <xf numFmtId="0" fontId="8" fillId="0" borderId="0" xfId="0" applyFont="1"/>
    <xf numFmtId="49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166" fontId="12" fillId="2" borderId="2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164" fontId="12" fillId="0" borderId="17" xfId="0" applyNumberFormat="1" applyFont="1" applyBorder="1" applyAlignment="1">
      <alignment horizontal="left" vertical="center" wrapText="1"/>
    </xf>
    <xf numFmtId="165" fontId="8" fillId="0" borderId="0" xfId="0" applyNumberFormat="1" applyFont="1"/>
    <xf numFmtId="164" fontId="12" fillId="0" borderId="17" xfId="0" applyNumberFormat="1" applyFont="1" applyBorder="1" applyAlignment="1">
      <alignment horizontal="center" vertical="center" wrapText="1"/>
    </xf>
    <xf numFmtId="168" fontId="9" fillId="0" borderId="17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3"/>
    </xf>
    <xf numFmtId="168" fontId="12" fillId="0" borderId="17" xfId="0" applyNumberFormat="1" applyFont="1" applyBorder="1" applyAlignment="1">
      <alignment horizontal="center" vertical="center" wrapText="1"/>
    </xf>
    <xf numFmtId="168" fontId="12" fillId="2" borderId="17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69" fontId="9" fillId="0" borderId="17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8" fontId="2" fillId="0" borderId="17" xfId="0" applyNumberFormat="1" applyFont="1" applyBorder="1" applyAlignment="1">
      <alignment horizontal="center" vertical="center" wrapText="1"/>
    </xf>
    <xf numFmtId="170" fontId="12" fillId="0" borderId="2" xfId="0" applyNumberFormat="1" applyFont="1" applyBorder="1" applyAlignment="1">
      <alignment horizontal="right" vertical="center" wrapText="1"/>
    </xf>
    <xf numFmtId="169" fontId="12" fillId="0" borderId="17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right" vertical="center" wrapText="1"/>
    </xf>
    <xf numFmtId="0" fontId="1" fillId="2" borderId="0" xfId="0" applyFont="1" applyFill="1"/>
    <xf numFmtId="165" fontId="8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 applyAlignment="1">
      <alignment vertical="center"/>
    </xf>
    <xf numFmtId="165" fontId="1" fillId="2" borderId="17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/>
    <xf numFmtId="164" fontId="1" fillId="3" borderId="0" xfId="0" applyNumberFormat="1" applyFont="1" applyFill="1"/>
    <xf numFmtId="166" fontId="9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center" vertical="center" wrapText="1"/>
    </xf>
    <xf numFmtId="0" fontId="1" fillId="0" borderId="25" xfId="0" applyFont="1" applyBorder="1"/>
    <xf numFmtId="164" fontId="1" fillId="3" borderId="11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right" vertical="center" wrapText="1"/>
    </xf>
    <xf numFmtId="164" fontId="12" fillId="3" borderId="17" xfId="0" applyNumberFormat="1" applyFont="1" applyFill="1" applyBorder="1" applyAlignment="1">
      <alignment horizontal="right" vertical="center" wrapText="1"/>
    </xf>
    <xf numFmtId="166" fontId="9" fillId="3" borderId="2" xfId="0" applyNumberFormat="1" applyFont="1" applyFill="1" applyBorder="1" applyAlignment="1">
      <alignment horizontal="left" vertical="center" wrapText="1"/>
    </xf>
    <xf numFmtId="168" fontId="12" fillId="3" borderId="17" xfId="0" applyNumberFormat="1" applyFont="1" applyFill="1" applyBorder="1" applyAlignment="1">
      <alignment horizontal="right" vertical="center" wrapText="1"/>
    </xf>
    <xf numFmtId="166" fontId="2" fillId="3" borderId="2" xfId="0" applyNumberFormat="1" applyFont="1" applyFill="1" applyBorder="1" applyAlignment="1">
      <alignment horizontal="center" vertical="center" wrapText="1"/>
    </xf>
    <xf numFmtId="165" fontId="12" fillId="3" borderId="17" xfId="0" applyNumberFormat="1" applyFont="1" applyFill="1" applyBorder="1" applyAlignment="1">
      <alignment horizontal="right" vertical="center" wrapText="1"/>
    </xf>
    <xf numFmtId="168" fontId="9" fillId="3" borderId="17" xfId="0" applyNumberFormat="1" applyFont="1" applyFill="1" applyBorder="1" applyAlignment="1">
      <alignment horizontal="right" vertical="center" wrapText="1"/>
    </xf>
    <xf numFmtId="164" fontId="12" fillId="3" borderId="17" xfId="0" applyNumberFormat="1" applyFont="1" applyFill="1" applyBorder="1" applyAlignment="1">
      <alignment horizontal="center" vertical="center" wrapText="1"/>
    </xf>
    <xf numFmtId="168" fontId="9" fillId="3" borderId="17" xfId="0" applyNumberFormat="1" applyFont="1" applyFill="1" applyBorder="1" applyAlignment="1">
      <alignment horizontal="center" vertical="center" wrapText="1"/>
    </xf>
    <xf numFmtId="168" fontId="12" fillId="3" borderId="17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right" vertical="center" wrapText="1"/>
    </xf>
    <xf numFmtId="170" fontId="12" fillId="3" borderId="2" xfId="0" applyNumberFormat="1" applyFont="1" applyFill="1" applyBorder="1" applyAlignment="1">
      <alignment horizontal="right" vertical="center" wrapText="1"/>
    </xf>
    <xf numFmtId="165" fontId="1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169" fontId="12" fillId="3" borderId="17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left" vertical="center" wrapText="1"/>
    </xf>
    <xf numFmtId="167" fontId="12" fillId="3" borderId="2" xfId="0" applyNumberFormat="1" applyFont="1" applyFill="1" applyBorder="1" applyAlignment="1">
      <alignment horizontal="right" vertical="center" wrapText="1"/>
    </xf>
    <xf numFmtId="167" fontId="12" fillId="3" borderId="5" xfId="0" applyNumberFormat="1" applyFont="1" applyFill="1" applyBorder="1" applyAlignment="1">
      <alignment horizontal="right" vertical="center" wrapText="1"/>
    </xf>
    <xf numFmtId="166" fontId="12" fillId="3" borderId="5" xfId="0" applyNumberFormat="1" applyFont="1" applyFill="1" applyBorder="1" applyAlignment="1">
      <alignment horizontal="right" vertical="center" wrapText="1"/>
    </xf>
    <xf numFmtId="166" fontId="9" fillId="3" borderId="2" xfId="0" applyNumberFormat="1" applyFont="1" applyFill="1" applyBorder="1" applyAlignment="1">
      <alignment horizontal="right" vertical="center" wrapText="1"/>
    </xf>
    <xf numFmtId="166" fontId="12" fillId="3" borderId="2" xfId="0" applyNumberFormat="1" applyFont="1" applyFill="1" applyBorder="1" applyAlignment="1">
      <alignment horizontal="right" vertical="center" wrapText="1"/>
    </xf>
    <xf numFmtId="165" fontId="12" fillId="3" borderId="2" xfId="0" applyNumberFormat="1" applyFont="1" applyFill="1" applyBorder="1" applyAlignment="1">
      <alignment horizontal="right" vertical="center" wrapText="1"/>
    </xf>
    <xf numFmtId="164" fontId="9" fillId="3" borderId="17" xfId="0" applyNumberFormat="1" applyFont="1" applyFill="1" applyBorder="1" applyAlignment="1">
      <alignment horizontal="left"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7" fontId="9" fillId="3" borderId="2" xfId="0" applyNumberFormat="1" applyFont="1" applyFill="1" applyBorder="1" applyAlignment="1">
      <alignment horizontal="right" vertical="center" wrapText="1"/>
    </xf>
    <xf numFmtId="164" fontId="12" fillId="3" borderId="17" xfId="0" applyNumberFormat="1" applyFont="1" applyFill="1" applyBorder="1" applyAlignment="1">
      <alignment vertical="center" wrapText="1"/>
    </xf>
    <xf numFmtId="164" fontId="12" fillId="3" borderId="23" xfId="0" applyNumberFormat="1" applyFont="1" applyFill="1" applyBorder="1" applyAlignment="1">
      <alignment horizontal="center" vertical="center" wrapText="1"/>
    </xf>
    <xf numFmtId="164" fontId="12" fillId="3" borderId="21" xfId="0" applyNumberFormat="1" applyFont="1" applyFill="1" applyBorder="1" applyAlignment="1">
      <alignment horizontal="center" vertical="center" wrapText="1"/>
    </xf>
    <xf numFmtId="164" fontId="12" fillId="3" borderId="24" xfId="0" applyNumberFormat="1" applyFont="1" applyFill="1" applyBorder="1" applyAlignment="1">
      <alignment horizontal="center" vertical="center" wrapText="1"/>
    </xf>
    <xf numFmtId="164" fontId="12" fillId="3" borderId="19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>
      <alignment horizontal="center" vertical="center" wrapText="1"/>
    </xf>
    <xf numFmtId="165" fontId="1" fillId="3" borderId="17" xfId="0" applyNumberFormat="1" applyFont="1" applyFill="1" applyBorder="1" applyAlignment="1">
      <alignment vertical="center" wrapText="1"/>
    </xf>
    <xf numFmtId="164" fontId="12" fillId="3" borderId="2" xfId="0" applyNumberFormat="1" applyFont="1" applyFill="1" applyBorder="1" applyAlignment="1">
      <alignment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26" xfId="0" applyFont="1" applyBorder="1" applyAlignment="1">
      <alignment horizontal="left" vertical="top" wrapText="1"/>
    </xf>
    <xf numFmtId="168" fontId="12" fillId="2" borderId="17" xfId="0" applyNumberFormat="1" applyFont="1" applyFill="1" applyBorder="1" applyAlignment="1">
      <alignment horizontal="right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right" vertical="center" wrapText="1"/>
    </xf>
    <xf numFmtId="168" fontId="2" fillId="2" borderId="17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165" fontId="12" fillId="3" borderId="17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164" fontId="3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1" fontId="1" fillId="2" borderId="0" xfId="0" applyNumberFormat="1" applyFont="1" applyFill="1" applyAlignment="1">
      <alignment vertical="center"/>
    </xf>
    <xf numFmtId="164" fontId="1" fillId="2" borderId="6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/>
    <xf numFmtId="164" fontId="14" fillId="2" borderId="1" xfId="0" applyNumberFormat="1" applyFont="1" applyFill="1" applyBorder="1"/>
    <xf numFmtId="165" fontId="12" fillId="2" borderId="0" xfId="0" applyNumberFormat="1" applyFont="1" applyFill="1"/>
    <xf numFmtId="164" fontId="12" fillId="2" borderId="0" xfId="0" applyNumberFormat="1" applyFont="1" applyFill="1"/>
    <xf numFmtId="0" fontId="1" fillId="2" borderId="4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0;&#1110;&#1085;&#1087;&#1083;&#1072;&#1085;/&#1092;&#1110;&#1085;&#1087;&#1083;&#1072;&#1085;%202022/&#1047;&#1074;&#1110;&#1090;%20&#1079;%20&#1092;&#1110;&#1085;&#1072;&#1085;&#1089;&#1086;&#1074;&#1086;&#1075;&#1086;%20&#1087;&#1083;&#1072;&#1085;&#1091;%20&#1062;&#1056;&#1051;%20&#1079;&#1072;%209%20&#1084;&#1110;&#1089;.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к 2022"/>
      <sheetName val="9 місяців "/>
      <sheetName val="1 півріччя"/>
      <sheetName val="на 01.09.2022 для звіту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36">
          <cell r="I36">
            <v>21778</v>
          </cell>
        </row>
        <row r="69">
          <cell r="L69">
            <v>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4"/>
  <sheetViews>
    <sheetView tabSelected="1" view="pageBreakPreview" topLeftCell="A58" zoomScaleNormal="110" zoomScaleSheetLayoutView="100" workbookViewId="0">
      <selection activeCell="AB24" sqref="AB24"/>
    </sheetView>
  </sheetViews>
  <sheetFormatPr defaultColWidth="9.140625" defaultRowHeight="15" x14ac:dyDescent="0.25"/>
  <cols>
    <col min="1" max="1" width="46.42578125" style="1" customWidth="1"/>
    <col min="2" max="2" width="8.42578125" style="1" customWidth="1"/>
    <col min="3" max="3" width="17" style="109" customWidth="1"/>
    <col min="4" max="5" width="17" style="2" customWidth="1"/>
    <col min="6" max="6" width="13.42578125" style="3" customWidth="1"/>
    <col min="7" max="7" width="17.85546875" style="109" customWidth="1"/>
    <col min="8" max="8" width="16" style="2" customWidth="1"/>
    <col min="9" max="9" width="13.7109375" style="2" customWidth="1"/>
    <col min="10" max="10" width="14.85546875" style="3" customWidth="1"/>
    <col min="11" max="11" width="13.85546875" style="109" hidden="1" customWidth="1"/>
    <col min="12" max="12" width="13.85546875" style="2" hidden="1" customWidth="1"/>
    <col min="13" max="13" width="13.7109375" style="2" hidden="1" customWidth="1"/>
    <col min="14" max="14" width="14.85546875" style="3" hidden="1" customWidth="1"/>
    <col min="15" max="15" width="14.28515625" style="1" hidden="1" customWidth="1"/>
    <col min="16" max="16" width="15.140625" style="5" hidden="1" customWidth="1"/>
    <col min="17" max="17" width="14" style="1" hidden="1" customWidth="1"/>
    <col min="18" max="18" width="14" style="6" hidden="1" customWidth="1"/>
    <col min="19" max="19" width="13.140625" style="1" hidden="1" customWidth="1"/>
    <col min="20" max="20" width="11" style="1" hidden="1" customWidth="1"/>
    <col min="21" max="24" width="0" style="1" hidden="1" customWidth="1"/>
    <col min="25" max="16384" width="9.140625" style="1"/>
  </cols>
  <sheetData>
    <row r="1" spans="1:18" ht="15.75" x14ac:dyDescent="0.25">
      <c r="A1" s="100"/>
      <c r="B1" s="100"/>
      <c r="C1" s="4"/>
      <c r="D1" s="4"/>
      <c r="E1" s="4"/>
      <c r="F1" s="166"/>
      <c r="G1" s="4"/>
      <c r="H1" s="4"/>
      <c r="I1" s="4"/>
      <c r="J1" s="167" t="s">
        <v>0</v>
      </c>
      <c r="K1" s="4"/>
      <c r="L1" s="4"/>
      <c r="M1" s="4"/>
      <c r="N1" s="167" t="s">
        <v>0</v>
      </c>
    </row>
    <row r="2" spans="1:18" x14ac:dyDescent="0.25">
      <c r="A2" s="168"/>
      <c r="B2" s="168"/>
      <c r="C2" s="169"/>
      <c r="D2" s="4"/>
      <c r="E2" s="4"/>
      <c r="F2" s="166"/>
      <c r="G2" s="213" t="s">
        <v>1</v>
      </c>
      <c r="H2" s="213"/>
      <c r="I2" s="213"/>
      <c r="J2" s="213"/>
      <c r="K2" s="213" t="s">
        <v>1</v>
      </c>
      <c r="L2" s="213"/>
      <c r="M2" s="213"/>
      <c r="N2" s="213"/>
    </row>
    <row r="3" spans="1:18" s="5" customFormat="1" x14ac:dyDescent="0.25">
      <c r="A3" s="170" t="s">
        <v>2</v>
      </c>
      <c r="B3" s="170"/>
      <c r="C3" s="11"/>
      <c r="D3" s="171"/>
      <c r="E3" s="172"/>
      <c r="F3" s="173"/>
      <c r="G3" s="213" t="s">
        <v>3</v>
      </c>
      <c r="H3" s="213"/>
      <c r="I3" s="213"/>
      <c r="J3" s="213"/>
      <c r="K3" s="213" t="s">
        <v>3</v>
      </c>
      <c r="L3" s="213"/>
      <c r="M3" s="213"/>
      <c r="N3" s="213"/>
      <c r="R3" s="10"/>
    </row>
    <row r="4" spans="1:18" s="5" customFormat="1" ht="26.45" customHeight="1" x14ac:dyDescent="0.25">
      <c r="A4" s="221" t="s">
        <v>4</v>
      </c>
      <c r="B4" s="221"/>
      <c r="C4" s="221"/>
      <c r="D4" s="172"/>
      <c r="E4" s="172"/>
      <c r="F4" s="173"/>
      <c r="G4" s="214"/>
      <c r="H4" s="214"/>
      <c r="I4" s="214"/>
      <c r="J4" s="214"/>
      <c r="K4" s="214"/>
      <c r="L4" s="214"/>
      <c r="M4" s="214"/>
      <c r="N4" s="214"/>
      <c r="R4" s="10"/>
    </row>
    <row r="5" spans="1:18" s="5" customFormat="1" x14ac:dyDescent="0.25">
      <c r="A5" s="222" t="s">
        <v>5</v>
      </c>
      <c r="B5" s="222"/>
      <c r="C5" s="222"/>
      <c r="D5" s="172"/>
      <c r="E5" s="172"/>
      <c r="F5" s="173"/>
      <c r="G5" s="214"/>
      <c r="H5" s="214"/>
      <c r="I5" s="214"/>
      <c r="J5" s="214"/>
      <c r="K5" s="214"/>
      <c r="L5" s="214"/>
      <c r="M5" s="214"/>
      <c r="N5" s="214"/>
      <c r="R5" s="10"/>
    </row>
    <row r="6" spans="1:18" s="5" customFormat="1" x14ac:dyDescent="0.25">
      <c r="A6" s="223" t="s">
        <v>167</v>
      </c>
      <c r="B6" s="223"/>
      <c r="C6" s="223"/>
      <c r="D6" s="172"/>
      <c r="E6" s="172"/>
      <c r="F6" s="173"/>
      <c r="G6" s="11"/>
      <c r="H6" s="11"/>
      <c r="I6" s="11"/>
      <c r="J6" s="173"/>
      <c r="K6" s="11"/>
      <c r="L6" s="11"/>
      <c r="M6" s="11"/>
      <c r="N6" s="173"/>
      <c r="R6" s="10"/>
    </row>
    <row r="7" spans="1:18" s="5" customFormat="1" x14ac:dyDescent="0.25">
      <c r="A7" s="170"/>
      <c r="B7" s="170"/>
      <c r="C7" s="172"/>
      <c r="D7" s="172"/>
      <c r="E7" s="172"/>
      <c r="F7" s="173"/>
      <c r="G7" s="11"/>
      <c r="H7" s="11"/>
      <c r="I7" s="11"/>
      <c r="J7" s="173"/>
      <c r="K7" s="11"/>
      <c r="L7" s="11"/>
      <c r="M7" s="11"/>
      <c r="N7" s="173"/>
      <c r="R7" s="10"/>
    </row>
    <row r="8" spans="1:18" s="5" customFormat="1" ht="14.45" customHeight="1" x14ac:dyDescent="0.25">
      <c r="A8" s="174"/>
      <c r="B8" s="170"/>
      <c r="C8" s="11"/>
      <c r="D8" s="172"/>
      <c r="E8" s="172"/>
      <c r="F8" s="173"/>
      <c r="G8" s="11"/>
      <c r="H8" s="198" t="s">
        <v>6</v>
      </c>
      <c r="I8" s="198"/>
      <c r="J8" s="175" t="s">
        <v>7</v>
      </c>
      <c r="K8" s="11"/>
      <c r="L8" s="198" t="s">
        <v>6</v>
      </c>
      <c r="M8" s="198"/>
      <c r="N8" s="175" t="s">
        <v>7</v>
      </c>
      <c r="R8" s="10"/>
    </row>
    <row r="9" spans="1:18" s="5" customFormat="1" ht="14.45" customHeight="1" x14ac:dyDescent="0.25">
      <c r="A9" s="174"/>
      <c r="B9" s="170"/>
      <c r="C9" s="11"/>
      <c r="D9" s="172"/>
      <c r="E9" s="172"/>
      <c r="F9" s="173"/>
      <c r="G9" s="11"/>
      <c r="H9" s="198" t="s">
        <v>8</v>
      </c>
      <c r="I9" s="198"/>
      <c r="J9" s="175"/>
      <c r="K9" s="11"/>
      <c r="L9" s="198" t="s">
        <v>8</v>
      </c>
      <c r="M9" s="198"/>
      <c r="N9" s="175"/>
      <c r="R9" s="10"/>
    </row>
    <row r="10" spans="1:18" s="5" customFormat="1" ht="14.45" customHeight="1" x14ac:dyDescent="0.25">
      <c r="A10" s="174"/>
      <c r="B10" s="170"/>
      <c r="C10" s="11"/>
      <c r="D10" s="172"/>
      <c r="E10" s="172"/>
      <c r="F10" s="173"/>
      <c r="G10" s="11"/>
      <c r="H10" s="200" t="s">
        <v>9</v>
      </c>
      <c r="I10" s="200"/>
      <c r="J10" s="200"/>
      <c r="K10" s="11"/>
      <c r="L10" s="200" t="s">
        <v>9</v>
      </c>
      <c r="M10" s="200"/>
      <c r="N10" s="200"/>
      <c r="R10" s="10"/>
    </row>
    <row r="11" spans="1:18" s="5" customFormat="1" x14ac:dyDescent="0.25">
      <c r="A11" s="174"/>
      <c r="B11" s="170"/>
      <c r="C11" s="11"/>
      <c r="D11" s="172"/>
      <c r="E11" s="172"/>
      <c r="F11" s="173"/>
      <c r="G11" s="11"/>
      <c r="H11" s="11"/>
      <c r="I11" s="11"/>
      <c r="J11" s="173"/>
      <c r="K11" s="11"/>
      <c r="L11" s="11"/>
      <c r="M11" s="11"/>
      <c r="N11" s="173"/>
      <c r="R11" s="10"/>
    </row>
    <row r="12" spans="1:18" s="5" customFormat="1" x14ac:dyDescent="0.25">
      <c r="A12" s="176" t="s">
        <v>10</v>
      </c>
      <c r="B12" s="177">
        <v>2025</v>
      </c>
      <c r="C12" s="12"/>
      <c r="D12" s="12"/>
      <c r="E12" s="12"/>
      <c r="F12" s="178"/>
      <c r="G12" s="12"/>
      <c r="H12" s="179"/>
      <c r="I12" s="200" t="s">
        <v>11</v>
      </c>
      <c r="J12" s="200"/>
      <c r="K12" s="12"/>
      <c r="L12" s="179"/>
      <c r="M12" s="200" t="s">
        <v>11</v>
      </c>
      <c r="N12" s="200"/>
      <c r="R12" s="10"/>
    </row>
    <row r="13" spans="1:18" s="5" customFormat="1" ht="27.75" customHeight="1" x14ac:dyDescent="0.25">
      <c r="A13" s="180" t="s">
        <v>12</v>
      </c>
      <c r="B13" s="197" t="s">
        <v>13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9"/>
      <c r="M13" s="181" t="s">
        <v>14</v>
      </c>
      <c r="N13" s="175" t="s">
        <v>15</v>
      </c>
      <c r="R13" s="10"/>
    </row>
    <row r="14" spans="1:18" s="174" customFormat="1" ht="15" customHeight="1" x14ac:dyDescent="0.25">
      <c r="A14" s="180" t="s">
        <v>16</v>
      </c>
      <c r="B14" s="197" t="s">
        <v>17</v>
      </c>
      <c r="C14" s="197"/>
      <c r="D14" s="197"/>
      <c r="E14" s="197"/>
      <c r="F14" s="197"/>
      <c r="G14" s="12"/>
      <c r="H14" s="12"/>
      <c r="I14" s="181" t="s">
        <v>18</v>
      </c>
      <c r="J14" s="175"/>
      <c r="K14" s="12"/>
      <c r="L14" s="12"/>
      <c r="M14" s="181" t="s">
        <v>18</v>
      </c>
      <c r="N14" s="175"/>
      <c r="R14" s="182"/>
    </row>
    <row r="15" spans="1:18" s="174" customFormat="1" ht="15" customHeight="1" x14ac:dyDescent="0.25">
      <c r="A15" s="180" t="s">
        <v>19</v>
      </c>
      <c r="B15" s="197" t="s">
        <v>20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2"/>
      <c r="M15" s="181" t="s">
        <v>21</v>
      </c>
      <c r="N15" s="175"/>
      <c r="R15" s="182"/>
    </row>
    <row r="16" spans="1:18" s="174" customFormat="1" ht="15" customHeight="1" x14ac:dyDescent="0.25">
      <c r="A16" s="180" t="s">
        <v>22</v>
      </c>
      <c r="B16" s="197" t="s">
        <v>23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9"/>
      <c r="M16" s="181" t="s">
        <v>24</v>
      </c>
      <c r="N16" s="175"/>
      <c r="R16" s="182"/>
    </row>
    <row r="17" spans="1:21" s="174" customFormat="1" ht="15" customHeight="1" x14ac:dyDescent="0.25">
      <c r="A17" s="180" t="s">
        <v>25</v>
      </c>
      <c r="B17" s="197" t="s">
        <v>26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9"/>
      <c r="M17" s="181" t="s">
        <v>27</v>
      </c>
      <c r="N17" s="175"/>
      <c r="R17" s="182"/>
    </row>
    <row r="18" spans="1:21" s="174" customFormat="1" ht="15" customHeight="1" x14ac:dyDescent="0.25">
      <c r="A18" s="180" t="s">
        <v>28</v>
      </c>
      <c r="B18" s="197" t="s">
        <v>29</v>
      </c>
      <c r="C18" s="197"/>
      <c r="D18" s="197"/>
      <c r="E18" s="197"/>
      <c r="F18" s="197"/>
      <c r="G18" s="13"/>
      <c r="H18" s="183"/>
      <c r="I18" s="181" t="s">
        <v>30</v>
      </c>
      <c r="J18" s="175" t="s">
        <v>31</v>
      </c>
      <c r="K18" s="13"/>
      <c r="L18" s="183"/>
      <c r="M18" s="181" t="s">
        <v>30</v>
      </c>
      <c r="N18" s="175" t="s">
        <v>31</v>
      </c>
      <c r="R18" s="182"/>
    </row>
    <row r="19" spans="1:21" s="174" customFormat="1" ht="36" customHeight="1" x14ac:dyDescent="0.25">
      <c r="A19" s="180" t="s">
        <v>32</v>
      </c>
      <c r="B19" s="197" t="s">
        <v>33</v>
      </c>
      <c r="C19" s="197"/>
      <c r="D19" s="197"/>
      <c r="E19" s="197"/>
      <c r="F19" s="197"/>
      <c r="G19" s="14"/>
      <c r="H19" s="14"/>
      <c r="I19" s="184" t="s">
        <v>34</v>
      </c>
      <c r="J19" s="185" t="s">
        <v>7</v>
      </c>
      <c r="K19" s="14"/>
      <c r="L19" s="14"/>
      <c r="M19" s="184" t="s">
        <v>34</v>
      </c>
      <c r="N19" s="185" t="s">
        <v>7</v>
      </c>
      <c r="R19" s="182"/>
    </row>
    <row r="20" spans="1:21" s="174" customFormat="1" ht="24" x14ac:dyDescent="0.25">
      <c r="A20" s="180" t="s">
        <v>35</v>
      </c>
      <c r="B20" s="197" t="s">
        <v>36</v>
      </c>
      <c r="C20" s="197"/>
      <c r="D20" s="197"/>
      <c r="E20" s="197"/>
      <c r="F20" s="197"/>
      <c r="G20" s="14"/>
      <c r="H20" s="14"/>
      <c r="I20" s="184" t="s">
        <v>37</v>
      </c>
      <c r="J20" s="186"/>
      <c r="K20" s="14"/>
      <c r="L20" s="14"/>
      <c r="M20" s="184" t="s">
        <v>37</v>
      </c>
      <c r="N20" s="186"/>
      <c r="R20" s="182"/>
    </row>
    <row r="21" spans="1:21" s="174" customFormat="1" ht="14.45" customHeight="1" x14ac:dyDescent="0.25">
      <c r="A21" s="180" t="s">
        <v>38</v>
      </c>
      <c r="B21" s="197">
        <v>393</v>
      </c>
      <c r="C21" s="197"/>
      <c r="D21" s="197"/>
      <c r="E21" s="197"/>
      <c r="F21" s="197"/>
      <c r="G21" s="13"/>
      <c r="H21" s="13"/>
      <c r="I21" s="13"/>
      <c r="J21" s="187"/>
      <c r="K21" s="13"/>
      <c r="L21" s="13"/>
      <c r="M21" s="13"/>
      <c r="N21" s="187"/>
      <c r="R21" s="182"/>
    </row>
    <row r="22" spans="1:21" s="174" customFormat="1" ht="15" customHeight="1" x14ac:dyDescent="0.25">
      <c r="A22" s="180" t="s">
        <v>39</v>
      </c>
      <c r="B22" s="197" t="s">
        <v>40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2"/>
      <c r="M22" s="12"/>
      <c r="N22" s="188"/>
      <c r="R22" s="182"/>
    </row>
    <row r="23" spans="1:21" s="174" customFormat="1" ht="15" customHeight="1" x14ac:dyDescent="0.25">
      <c r="A23" s="180" t="s">
        <v>41</v>
      </c>
      <c r="B23" s="197"/>
      <c r="C23" s="197"/>
      <c r="D23" s="197"/>
      <c r="E23" s="197"/>
      <c r="F23" s="197"/>
      <c r="G23" s="16"/>
      <c r="H23" s="13"/>
      <c r="I23" s="13"/>
      <c r="J23" s="187"/>
      <c r="K23" s="16"/>
      <c r="L23" s="13"/>
      <c r="M23" s="13"/>
      <c r="N23" s="187"/>
      <c r="R23" s="182"/>
    </row>
    <row r="24" spans="1:21" s="174" customFormat="1" ht="15" customHeight="1" x14ac:dyDescent="0.25">
      <c r="A24" s="180" t="s">
        <v>42</v>
      </c>
      <c r="B24" s="197" t="s">
        <v>43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2"/>
      <c r="M24" s="12"/>
      <c r="N24" s="188"/>
      <c r="R24" s="182"/>
    </row>
    <row r="25" spans="1:21" s="174" customFormat="1" ht="10.15" customHeight="1" x14ac:dyDescent="0.25">
      <c r="C25" s="11"/>
      <c r="D25" s="172"/>
      <c r="E25" s="172"/>
      <c r="F25" s="189"/>
      <c r="G25" s="11"/>
      <c r="H25" s="11"/>
      <c r="I25" s="11"/>
      <c r="J25" s="173"/>
      <c r="K25" s="11"/>
      <c r="L25" s="11"/>
      <c r="M25" s="11"/>
      <c r="N25" s="173"/>
      <c r="R25" s="182"/>
    </row>
    <row r="26" spans="1:21" s="174" customFormat="1" ht="20.25" x14ac:dyDescent="0.25">
      <c r="A26" s="215" t="s">
        <v>160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R26" s="182"/>
    </row>
    <row r="27" spans="1:21" s="174" customFormat="1" ht="12.75" customHeight="1" thickBot="1" x14ac:dyDescent="0.3">
      <c r="B27" s="190"/>
      <c r="C27" s="191"/>
      <c r="D27" s="17"/>
      <c r="E27" s="17"/>
      <c r="F27" s="192"/>
      <c r="G27" s="17"/>
      <c r="H27" s="17"/>
      <c r="I27" s="17"/>
      <c r="J27" s="192" t="s">
        <v>44</v>
      </c>
      <c r="K27" s="17"/>
      <c r="L27" s="17" t="s">
        <v>161</v>
      </c>
      <c r="M27" s="17"/>
      <c r="N27" s="192" t="s">
        <v>44</v>
      </c>
      <c r="R27" s="182"/>
    </row>
    <row r="28" spans="1:21" ht="30" customHeight="1" thickBot="1" x14ac:dyDescent="0.3">
      <c r="A28" s="216" t="s">
        <v>45</v>
      </c>
      <c r="B28" s="216" t="s">
        <v>46</v>
      </c>
      <c r="C28" s="218" t="s">
        <v>162</v>
      </c>
      <c r="D28" s="219"/>
      <c r="E28" s="219"/>
      <c r="F28" s="220"/>
      <c r="G28" s="201" t="s">
        <v>47</v>
      </c>
      <c r="H28" s="202"/>
      <c r="I28" s="202"/>
      <c r="J28" s="203"/>
      <c r="K28" s="201" t="s">
        <v>47</v>
      </c>
      <c r="L28" s="202"/>
      <c r="M28" s="202"/>
      <c r="N28" s="203"/>
    </row>
    <row r="29" spans="1:21" ht="30.75" thickBot="1" x14ac:dyDescent="0.3">
      <c r="A29" s="217"/>
      <c r="B29" s="217"/>
      <c r="C29" s="137" t="s">
        <v>48</v>
      </c>
      <c r="D29" s="18" t="s">
        <v>49</v>
      </c>
      <c r="E29" s="18" t="s">
        <v>50</v>
      </c>
      <c r="F29" s="19" t="s">
        <v>51</v>
      </c>
      <c r="G29" s="119" t="s">
        <v>48</v>
      </c>
      <c r="H29" s="20" t="s">
        <v>49</v>
      </c>
      <c r="I29" s="20" t="s">
        <v>50</v>
      </c>
      <c r="J29" s="15" t="s">
        <v>51</v>
      </c>
      <c r="K29" s="18" t="s">
        <v>48</v>
      </c>
      <c r="L29" s="20" t="s">
        <v>49</v>
      </c>
      <c r="M29" s="20" t="s">
        <v>50</v>
      </c>
      <c r="N29" s="15" t="s">
        <v>51</v>
      </c>
    </row>
    <row r="30" spans="1:21" ht="15.75" thickBot="1" x14ac:dyDescent="0.3">
      <c r="A30" s="21">
        <v>1</v>
      </c>
      <c r="B30" s="21">
        <v>2</v>
      </c>
      <c r="C30" s="120">
        <v>3</v>
      </c>
      <c r="D30" s="22">
        <v>4</v>
      </c>
      <c r="E30" s="22">
        <v>5</v>
      </c>
      <c r="F30" s="22">
        <v>6</v>
      </c>
      <c r="G30" s="120">
        <v>7</v>
      </c>
      <c r="H30" s="23">
        <v>8</v>
      </c>
      <c r="I30" s="23">
        <v>9</v>
      </c>
      <c r="J30" s="24">
        <v>10</v>
      </c>
      <c r="K30" s="22">
        <v>7</v>
      </c>
      <c r="L30" s="23">
        <v>8</v>
      </c>
      <c r="M30" s="23">
        <v>9</v>
      </c>
      <c r="N30" s="24">
        <v>10</v>
      </c>
    </row>
    <row r="31" spans="1:21" ht="15.75" thickBot="1" x14ac:dyDescent="0.3">
      <c r="A31" s="204" t="s">
        <v>52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6"/>
    </row>
    <row r="32" spans="1:21" ht="35.25" customHeight="1" thickBot="1" x14ac:dyDescent="0.35">
      <c r="A32" s="207" t="s">
        <v>53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9"/>
      <c r="O32" s="210"/>
      <c r="P32" s="211"/>
      <c r="Q32" s="211"/>
      <c r="R32" s="211"/>
      <c r="S32" s="211"/>
      <c r="T32" s="211"/>
      <c r="U32" s="211"/>
    </row>
    <row r="33" spans="1:18" ht="29.25" thickBot="1" x14ac:dyDescent="0.35">
      <c r="A33" s="25" t="s">
        <v>54</v>
      </c>
      <c r="B33" s="26">
        <v>1010</v>
      </c>
      <c r="C33" s="123">
        <f t="shared" ref="C33" si="0">C34+C35</f>
        <v>26112.899999999998</v>
      </c>
      <c r="D33" s="28">
        <f>D34+D35</f>
        <v>27791.8</v>
      </c>
      <c r="E33" s="29">
        <f t="shared" ref="E33:E47" si="1">D33-C33</f>
        <v>1678.9000000000015</v>
      </c>
      <c r="F33" s="30">
        <f t="shared" ref="F33:F38" si="2">100-ROUND(D33/C33*100,1)</f>
        <v>-6.4000000000000057</v>
      </c>
      <c r="G33" s="121">
        <f>G34+G35</f>
        <v>104063.3</v>
      </c>
      <c r="H33" s="28">
        <f>H34+H35</f>
        <v>102517.8</v>
      </c>
      <c r="I33" s="29">
        <f>H33-G33</f>
        <v>-1545.5</v>
      </c>
      <c r="J33" s="30">
        <f>100-ROUND(H33/G33*100,1)</f>
        <v>1.5</v>
      </c>
      <c r="K33" s="28">
        <f>K34+K35</f>
        <v>77950.399999999994</v>
      </c>
      <c r="L33" s="28">
        <f>L34+L35</f>
        <v>74726</v>
      </c>
      <c r="M33" s="29">
        <f>L33-K33</f>
        <v>-3224.3999999999942</v>
      </c>
      <c r="N33" s="30">
        <f>100-ROUND(L33/K33*100,1)</f>
        <v>4.0999999999999943</v>
      </c>
      <c r="O33" s="31"/>
      <c r="P33" s="32">
        <f>H33-L33</f>
        <v>27791.800000000003</v>
      </c>
      <c r="Q33" s="33"/>
      <c r="R33" s="34"/>
    </row>
    <row r="34" spans="1:18" ht="30.75" thickBot="1" x14ac:dyDescent="0.35">
      <c r="A34" s="35" t="s">
        <v>55</v>
      </c>
      <c r="B34" s="26"/>
      <c r="C34" s="138">
        <v>25165.599999999999</v>
      </c>
      <c r="D34" s="36">
        <v>26401.1</v>
      </c>
      <c r="E34" s="37">
        <f t="shared" si="1"/>
        <v>1235.5</v>
      </c>
      <c r="F34" s="38">
        <f t="shared" si="2"/>
        <v>-4.9000000000000057</v>
      </c>
      <c r="G34" s="122">
        <v>96063.3</v>
      </c>
      <c r="H34" s="36">
        <v>95632</v>
      </c>
      <c r="I34" s="37">
        <f>H34-G34</f>
        <v>-431.30000000000291</v>
      </c>
      <c r="J34" s="38">
        <f t="shared" ref="J34:J38" si="3">100-ROUND(H34/G34*100,1)</f>
        <v>0.40000000000000568</v>
      </c>
      <c r="K34" s="36">
        <v>70897.7</v>
      </c>
      <c r="L34" s="36">
        <v>69230.899999999994</v>
      </c>
      <c r="M34" s="37">
        <f>L34-K34</f>
        <v>-1666.8000000000029</v>
      </c>
      <c r="N34" s="38">
        <f t="shared" ref="N34:N56" si="4">100-ROUND(L34/K34*100,1)</f>
        <v>2.4000000000000057</v>
      </c>
      <c r="O34" s="39"/>
      <c r="P34" s="32">
        <f>H34-L34</f>
        <v>26401.100000000006</v>
      </c>
      <c r="Q34" s="40"/>
      <c r="R34" s="41"/>
    </row>
    <row r="35" spans="1:18" ht="45.75" thickBot="1" x14ac:dyDescent="0.35">
      <c r="A35" s="35" t="s">
        <v>56</v>
      </c>
      <c r="B35" s="26"/>
      <c r="C35" s="138">
        <v>947.3</v>
      </c>
      <c r="D35" s="36">
        <v>1390.7</v>
      </c>
      <c r="E35" s="37">
        <f t="shared" si="1"/>
        <v>443.40000000000009</v>
      </c>
      <c r="F35" s="38">
        <f t="shared" si="2"/>
        <v>-46.800000000000011</v>
      </c>
      <c r="G35" s="122">
        <v>8000</v>
      </c>
      <c r="H35" s="36">
        <v>6885.8</v>
      </c>
      <c r="I35" s="37">
        <f t="shared" ref="I35" si="5">H35-G35</f>
        <v>-1114.1999999999998</v>
      </c>
      <c r="J35" s="38">
        <f t="shared" si="3"/>
        <v>13.900000000000006</v>
      </c>
      <c r="K35" s="36">
        <v>7052.7</v>
      </c>
      <c r="L35" s="36">
        <v>5495.1</v>
      </c>
      <c r="M35" s="37">
        <f t="shared" ref="M35:M56" si="6">L35-K35</f>
        <v>-1557.5999999999995</v>
      </c>
      <c r="N35" s="38">
        <f t="shared" si="4"/>
        <v>22.099999999999994</v>
      </c>
      <c r="O35" s="39"/>
      <c r="P35" s="32">
        <f t="shared" ref="P35:P99" si="7">H35-L35</f>
        <v>1390.6999999999998</v>
      </c>
      <c r="Q35" s="40"/>
      <c r="R35" s="41"/>
    </row>
    <row r="36" spans="1:18" ht="29.25" thickBot="1" x14ac:dyDescent="0.35">
      <c r="A36" s="42" t="s">
        <v>57</v>
      </c>
      <c r="B36" s="26"/>
      <c r="C36" s="121">
        <f>C37+C49</f>
        <v>12681.8</v>
      </c>
      <c r="D36" s="28">
        <f>D37+D49</f>
        <v>10869.400000000001</v>
      </c>
      <c r="E36" s="29">
        <f t="shared" si="1"/>
        <v>-1812.3999999999978</v>
      </c>
      <c r="F36" s="30">
        <f t="shared" si="2"/>
        <v>14.299999999999997</v>
      </c>
      <c r="G36" s="121">
        <f>G37+G49</f>
        <v>26869.1</v>
      </c>
      <c r="H36" s="28">
        <f>H37+H49</f>
        <v>21264.5</v>
      </c>
      <c r="I36" s="29">
        <f>I37+I41</f>
        <v>-6173</v>
      </c>
      <c r="J36" s="30">
        <f t="shared" si="3"/>
        <v>20.900000000000006</v>
      </c>
      <c r="K36" s="28">
        <f>K37</f>
        <v>15366.4</v>
      </c>
      <c r="L36" s="28">
        <f>L37</f>
        <v>10402.900000000001</v>
      </c>
      <c r="M36" s="29">
        <f>M37+M41</f>
        <v>-6763.4999999999982</v>
      </c>
      <c r="N36" s="30">
        <f t="shared" si="4"/>
        <v>32.299999999999997</v>
      </c>
      <c r="O36" s="39"/>
      <c r="P36" s="32">
        <f t="shared" si="7"/>
        <v>10861.599999999999</v>
      </c>
      <c r="Q36" s="39"/>
      <c r="R36" s="41"/>
    </row>
    <row r="37" spans="1:18" ht="71.25" customHeight="1" thickBot="1" x14ac:dyDescent="0.35">
      <c r="A37" s="43" t="s">
        <v>58</v>
      </c>
      <c r="B37" s="26">
        <v>1020</v>
      </c>
      <c r="C37" s="123">
        <f>C38+C39+C40+C41+C45+C47+C48+C42+C43+C44+C46</f>
        <v>12414.4</v>
      </c>
      <c r="D37" s="28">
        <f>D38+D41+D40+D39+D45+D48+D42+D43+D44+D46</f>
        <v>10490.7</v>
      </c>
      <c r="E37" s="29">
        <f t="shared" si="1"/>
        <v>-1923.6999999999989</v>
      </c>
      <c r="F37" s="30">
        <f t="shared" si="2"/>
        <v>15.5</v>
      </c>
      <c r="G37" s="123">
        <f>G38+G39+G40+G41+G45+G47+G48+G42+G43+G44+G46</f>
        <v>26456.3</v>
      </c>
      <c r="H37" s="27">
        <f>H38+H39+H40+H41+H45+H47+H48+H42+H43+H44+H46</f>
        <v>20880.3</v>
      </c>
      <c r="I37" s="29">
        <f>H37-G37</f>
        <v>-5576</v>
      </c>
      <c r="J37" s="30">
        <f t="shared" si="3"/>
        <v>21.099999999999994</v>
      </c>
      <c r="K37" s="27">
        <f>K38+K39+K40+K41+K45+K47+K48+K42+K43+K44+K46</f>
        <v>15366.4</v>
      </c>
      <c r="L37" s="27">
        <f>L38+L39+L40+L41+L45+L47+L48+L42+L43+L44+L46</f>
        <v>10402.900000000001</v>
      </c>
      <c r="M37" s="29">
        <f>L37-K37</f>
        <v>-4963.4999999999982</v>
      </c>
      <c r="N37" s="30">
        <f t="shared" si="4"/>
        <v>32.299999999999997</v>
      </c>
      <c r="O37" s="31"/>
      <c r="P37" s="32">
        <f t="shared" si="7"/>
        <v>10477.399999999998</v>
      </c>
      <c r="Q37" s="33"/>
      <c r="R37" s="34"/>
    </row>
    <row r="38" spans="1:18" ht="23.25" customHeight="1" thickBot="1" x14ac:dyDescent="0.35">
      <c r="A38" s="44" t="s">
        <v>59</v>
      </c>
      <c r="B38" s="45"/>
      <c r="C38" s="138">
        <v>8836.5</v>
      </c>
      <c r="D38" s="36">
        <v>5423</v>
      </c>
      <c r="E38" s="37">
        <f t="shared" si="1"/>
        <v>-3413.5</v>
      </c>
      <c r="F38" s="38">
        <f t="shared" si="2"/>
        <v>38.6</v>
      </c>
      <c r="G38" s="122">
        <v>14608.2</v>
      </c>
      <c r="H38" s="36">
        <v>10090.5</v>
      </c>
      <c r="I38" s="37">
        <f t="shared" ref="I38" si="8">H38-G38</f>
        <v>-4517.7000000000007</v>
      </c>
      <c r="J38" s="38">
        <f t="shared" si="3"/>
        <v>30.900000000000006</v>
      </c>
      <c r="K38" s="36">
        <v>7096.2</v>
      </c>
      <c r="L38" s="36">
        <v>4667.5</v>
      </c>
      <c r="M38" s="37">
        <f t="shared" si="6"/>
        <v>-2428.6999999999998</v>
      </c>
      <c r="N38" s="38">
        <f t="shared" si="4"/>
        <v>34.200000000000003</v>
      </c>
      <c r="O38" s="39"/>
      <c r="P38" s="32">
        <f>H38-L38</f>
        <v>5423</v>
      </c>
      <c r="Q38" s="40"/>
      <c r="R38" s="41"/>
    </row>
    <row r="39" spans="1:18" ht="26.25" thickBot="1" x14ac:dyDescent="0.3">
      <c r="A39" s="46" t="s">
        <v>60</v>
      </c>
      <c r="B39" s="47"/>
      <c r="C39" s="139">
        <v>0</v>
      </c>
      <c r="D39" s="48">
        <v>0</v>
      </c>
      <c r="E39" s="49">
        <f t="shared" si="1"/>
        <v>0</v>
      </c>
      <c r="F39" s="38">
        <v>0</v>
      </c>
      <c r="G39" s="122">
        <v>2881.6</v>
      </c>
      <c r="H39" s="36">
        <v>2881.6</v>
      </c>
      <c r="I39" s="49">
        <f>H39-G39</f>
        <v>0</v>
      </c>
      <c r="J39" s="38">
        <f>100-ROUND(H39/G39*100,1)</f>
        <v>0</v>
      </c>
      <c r="K39" s="36">
        <v>2881.6</v>
      </c>
      <c r="L39" s="36">
        <v>2881.6</v>
      </c>
      <c r="M39" s="49">
        <f>L39-K39</f>
        <v>0</v>
      </c>
      <c r="N39" s="38">
        <f>100-ROUND(L39/K39*100,1)</f>
        <v>0</v>
      </c>
      <c r="P39" s="32">
        <f t="shared" si="7"/>
        <v>0</v>
      </c>
    </row>
    <row r="40" spans="1:18" ht="26.25" thickBot="1" x14ac:dyDescent="0.3">
      <c r="A40" s="50" t="s">
        <v>168</v>
      </c>
      <c r="B40" s="26"/>
      <c r="C40" s="139">
        <v>659.4</v>
      </c>
      <c r="D40" s="48">
        <v>735.1</v>
      </c>
      <c r="E40" s="37">
        <f t="shared" si="1"/>
        <v>75.700000000000045</v>
      </c>
      <c r="F40" s="38">
        <v>100</v>
      </c>
      <c r="G40" s="122">
        <v>2859.4</v>
      </c>
      <c r="H40" s="48">
        <v>2511.6</v>
      </c>
      <c r="I40" s="37">
        <f>H40-G40</f>
        <v>-347.80000000000018</v>
      </c>
      <c r="J40" s="38">
        <f>100-ROUND(H40/G40*100,1)</f>
        <v>12.200000000000003</v>
      </c>
      <c r="K40" s="36">
        <v>2200</v>
      </c>
      <c r="L40" s="48">
        <v>1776.5</v>
      </c>
      <c r="M40" s="37">
        <f>L40-K40</f>
        <v>-423.5</v>
      </c>
      <c r="N40" s="38">
        <f>100-ROUND(L40/K40*100,1)</f>
        <v>19.200000000000003</v>
      </c>
      <c r="P40" s="32">
        <f t="shared" si="7"/>
        <v>735.09999999999991</v>
      </c>
    </row>
    <row r="41" spans="1:18" ht="19.5" thickBot="1" x14ac:dyDescent="0.35">
      <c r="A41" s="46" t="s">
        <v>169</v>
      </c>
      <c r="B41" s="51"/>
      <c r="C41" s="140">
        <v>574.6</v>
      </c>
      <c r="D41" s="48">
        <v>1777.6</v>
      </c>
      <c r="E41" s="49">
        <f t="shared" si="1"/>
        <v>1203</v>
      </c>
      <c r="F41" s="38">
        <f t="shared" ref="F41" si="9">100-ROUND(D41/C41*100,1)</f>
        <v>-209.39999999999998</v>
      </c>
      <c r="G41" s="122">
        <v>2374.6</v>
      </c>
      <c r="H41" s="48">
        <v>1777.6</v>
      </c>
      <c r="I41" s="37">
        <f t="shared" ref="I41:I56" si="10">H41-G41</f>
        <v>-597</v>
      </c>
      <c r="J41" s="38">
        <f>100-ROUND(H41/G41*100,1)</f>
        <v>25.099999999999994</v>
      </c>
      <c r="K41" s="36">
        <v>1800</v>
      </c>
      <c r="L41" s="48">
        <v>0</v>
      </c>
      <c r="M41" s="37">
        <f t="shared" si="6"/>
        <v>-1800</v>
      </c>
      <c r="N41" s="38">
        <f>100-ROUND(L41/K41*100,1)</f>
        <v>100</v>
      </c>
      <c r="O41" s="39"/>
      <c r="P41" s="32">
        <f t="shared" si="7"/>
        <v>1777.6</v>
      </c>
      <c r="Q41" s="40"/>
      <c r="R41" s="41"/>
    </row>
    <row r="42" spans="1:18" ht="26.25" thickBot="1" x14ac:dyDescent="0.3">
      <c r="A42" s="52" t="s">
        <v>62</v>
      </c>
      <c r="B42" s="53"/>
      <c r="C42" s="139">
        <v>0</v>
      </c>
      <c r="D42" s="48"/>
      <c r="E42" s="49">
        <f t="shared" si="1"/>
        <v>0</v>
      </c>
      <c r="F42" s="38">
        <v>0</v>
      </c>
      <c r="G42" s="122">
        <v>30.6</v>
      </c>
      <c r="H42" s="36">
        <v>30.2</v>
      </c>
      <c r="I42" s="49">
        <f t="shared" si="10"/>
        <v>-0.40000000000000213</v>
      </c>
      <c r="J42" s="38">
        <f t="shared" ref="J42:J44" si="11">100-ROUND(H42/G42*100,1)</f>
        <v>1.2999999999999972</v>
      </c>
      <c r="K42" s="36">
        <v>30.6</v>
      </c>
      <c r="L42" s="36">
        <v>30.6</v>
      </c>
      <c r="M42" s="49">
        <f t="shared" si="6"/>
        <v>0</v>
      </c>
      <c r="N42" s="38">
        <f t="shared" ref="N42:N44" si="12">100-ROUND(L42/K42*100,1)</f>
        <v>0</v>
      </c>
      <c r="P42" s="32">
        <f t="shared" si="7"/>
        <v>-0.40000000000000213</v>
      </c>
    </row>
    <row r="43" spans="1:18" ht="19.5" thickBot="1" x14ac:dyDescent="0.3">
      <c r="A43" s="52" t="s">
        <v>63</v>
      </c>
      <c r="B43" s="53"/>
      <c r="C43" s="139">
        <v>0</v>
      </c>
      <c r="D43" s="48">
        <v>0</v>
      </c>
      <c r="E43" s="49">
        <f t="shared" si="1"/>
        <v>0</v>
      </c>
      <c r="F43" s="38">
        <v>0</v>
      </c>
      <c r="G43" s="122">
        <v>30.2</v>
      </c>
      <c r="H43" s="36">
        <v>29.7</v>
      </c>
      <c r="I43" s="49">
        <f t="shared" si="10"/>
        <v>-0.5</v>
      </c>
      <c r="J43" s="38">
        <f t="shared" si="11"/>
        <v>1.7000000000000028</v>
      </c>
      <c r="K43" s="36">
        <v>30.2</v>
      </c>
      <c r="L43" s="36">
        <v>30.2</v>
      </c>
      <c r="M43" s="49">
        <f t="shared" si="6"/>
        <v>0</v>
      </c>
      <c r="N43" s="38">
        <f t="shared" si="12"/>
        <v>0</v>
      </c>
      <c r="P43" s="32">
        <f t="shared" si="7"/>
        <v>-0.5</v>
      </c>
    </row>
    <row r="44" spans="1:18" ht="51.75" thickBot="1" x14ac:dyDescent="0.3">
      <c r="A44" s="54" t="s">
        <v>170</v>
      </c>
      <c r="B44" s="53"/>
      <c r="C44" s="141">
        <v>591.9</v>
      </c>
      <c r="D44" s="36">
        <v>542.6</v>
      </c>
      <c r="E44" s="49">
        <f t="shared" si="1"/>
        <v>-49.299999999999955</v>
      </c>
      <c r="F44" s="38">
        <f>100-ROUND(D44/C44*100,1)</f>
        <v>8.2999999999999972</v>
      </c>
      <c r="G44" s="122">
        <v>621.9</v>
      </c>
      <c r="H44" s="36">
        <v>572.6</v>
      </c>
      <c r="I44" s="49">
        <f t="shared" si="10"/>
        <v>-49.299999999999955</v>
      </c>
      <c r="J44" s="38">
        <f t="shared" si="11"/>
        <v>7.9000000000000057</v>
      </c>
      <c r="K44" s="36">
        <v>30</v>
      </c>
      <c r="L44" s="36">
        <v>30</v>
      </c>
      <c r="M44" s="49">
        <f t="shared" si="6"/>
        <v>0</v>
      </c>
      <c r="N44" s="38">
        <f t="shared" si="12"/>
        <v>0</v>
      </c>
      <c r="P44" s="32">
        <f t="shared" si="7"/>
        <v>542.6</v>
      </c>
    </row>
    <row r="45" spans="1:18" ht="27" thickBot="1" x14ac:dyDescent="0.3">
      <c r="A45" s="55" t="s">
        <v>171</v>
      </c>
      <c r="B45" s="53"/>
      <c r="C45" s="139">
        <v>0</v>
      </c>
      <c r="D45" s="48">
        <v>0</v>
      </c>
      <c r="E45" s="49">
        <f t="shared" si="1"/>
        <v>0</v>
      </c>
      <c r="F45" s="38">
        <v>0</v>
      </c>
      <c r="G45" s="122">
        <v>115.5</v>
      </c>
      <c r="H45" s="36">
        <v>103.1</v>
      </c>
      <c r="I45" s="49">
        <f t="shared" si="10"/>
        <v>-12.400000000000006</v>
      </c>
      <c r="J45" s="38">
        <f>100-ROUND(H45/G45*100,1)</f>
        <v>10.700000000000003</v>
      </c>
      <c r="K45" s="36">
        <v>115.5</v>
      </c>
      <c r="L45" s="36">
        <v>115.5</v>
      </c>
      <c r="M45" s="49">
        <f t="shared" si="6"/>
        <v>0</v>
      </c>
      <c r="N45" s="38">
        <f>100-ROUND(L45/K45*100,1)</f>
        <v>0</v>
      </c>
      <c r="P45" s="32">
        <f t="shared" si="7"/>
        <v>-12.400000000000006</v>
      </c>
    </row>
    <row r="46" spans="1:18" ht="26.25" thickBot="1" x14ac:dyDescent="0.3">
      <c r="A46" s="56" t="s">
        <v>64</v>
      </c>
      <c r="B46" s="47"/>
      <c r="C46" s="141">
        <v>1752</v>
      </c>
      <c r="D46" s="36">
        <v>2012.4</v>
      </c>
      <c r="E46" s="37">
        <f t="shared" si="1"/>
        <v>260.40000000000009</v>
      </c>
      <c r="F46" s="38">
        <f>100-ROUND(D46/C46*100,1)</f>
        <v>-14.900000000000006</v>
      </c>
      <c r="G46" s="122">
        <v>2934.3</v>
      </c>
      <c r="H46" s="36">
        <v>2883.4</v>
      </c>
      <c r="I46" s="37">
        <f t="shared" si="10"/>
        <v>-50.900000000000091</v>
      </c>
      <c r="J46" s="38">
        <f>100-ROUND(H46/G46*100,1)</f>
        <v>1.7000000000000028</v>
      </c>
      <c r="K46" s="36">
        <v>1182.3</v>
      </c>
      <c r="L46" s="36">
        <v>871</v>
      </c>
      <c r="M46" s="37">
        <f t="shared" si="6"/>
        <v>-311.29999999999995</v>
      </c>
      <c r="N46" s="38">
        <f>100-ROUND(L46/K46*100,1)</f>
        <v>26.299999999999997</v>
      </c>
      <c r="P46" s="32">
        <f t="shared" si="7"/>
        <v>2012.4</v>
      </c>
    </row>
    <row r="47" spans="1:18" ht="26.25" thickBot="1" x14ac:dyDescent="0.3">
      <c r="A47" s="44" t="s">
        <v>65</v>
      </c>
      <c r="B47" s="45"/>
      <c r="C47" s="139">
        <v>0</v>
      </c>
      <c r="D47" s="48">
        <v>0</v>
      </c>
      <c r="E47" s="49">
        <f t="shared" si="1"/>
        <v>0</v>
      </c>
      <c r="F47" s="38">
        <v>0</v>
      </c>
      <c r="G47" s="124">
        <v>0</v>
      </c>
      <c r="H47" s="48">
        <v>0</v>
      </c>
      <c r="I47" s="49">
        <f t="shared" si="10"/>
        <v>0</v>
      </c>
      <c r="J47" s="30">
        <v>0</v>
      </c>
      <c r="K47" s="48">
        <v>0</v>
      </c>
      <c r="L47" s="48">
        <v>0</v>
      </c>
      <c r="M47" s="49">
        <f t="shared" si="6"/>
        <v>0</v>
      </c>
      <c r="N47" s="30">
        <v>0</v>
      </c>
      <c r="P47" s="32">
        <f t="shared" si="7"/>
        <v>0</v>
      </c>
    </row>
    <row r="48" spans="1:18" ht="19.5" thickBot="1" x14ac:dyDescent="0.3">
      <c r="A48" s="57" t="s">
        <v>66</v>
      </c>
      <c r="B48" s="45"/>
      <c r="C48" s="139">
        <v>0</v>
      </c>
      <c r="D48" s="48">
        <v>0</v>
      </c>
      <c r="E48" s="49">
        <v>0</v>
      </c>
      <c r="F48" s="38">
        <v>0</v>
      </c>
      <c r="G48" s="124">
        <v>0</v>
      </c>
      <c r="H48" s="48">
        <v>0</v>
      </c>
      <c r="I48" s="49">
        <f t="shared" si="10"/>
        <v>0</v>
      </c>
      <c r="J48" s="30">
        <v>0</v>
      </c>
      <c r="K48" s="48">
        <v>0</v>
      </c>
      <c r="L48" s="48">
        <v>0</v>
      </c>
      <c r="M48" s="49">
        <f t="shared" si="6"/>
        <v>0</v>
      </c>
      <c r="N48" s="30">
        <v>0</v>
      </c>
      <c r="P48" s="32">
        <f t="shared" si="7"/>
        <v>0</v>
      </c>
    </row>
    <row r="49" spans="1:24" s="111" customFormat="1" ht="57.75" thickBot="1" x14ac:dyDescent="0.3">
      <c r="A49" s="113" t="s">
        <v>163</v>
      </c>
      <c r="B49" s="112">
        <v>1025</v>
      </c>
      <c r="C49" s="110">
        <v>267.39999999999998</v>
      </c>
      <c r="D49" s="28">
        <v>378.7</v>
      </c>
      <c r="E49" s="29">
        <f t="shared" ref="E49" si="13">D49-C49</f>
        <v>111.30000000000001</v>
      </c>
      <c r="F49" s="30">
        <f>100-ROUND(D49/C49*100,1)</f>
        <v>-41.599999999999994</v>
      </c>
      <c r="G49" s="110">
        <v>412.8</v>
      </c>
      <c r="H49" s="28">
        <v>384.2</v>
      </c>
      <c r="I49" s="29">
        <f t="shared" ref="I49" si="14">H49-G49</f>
        <v>-28.600000000000023</v>
      </c>
      <c r="J49" s="30">
        <f>100-ROUND(H49/G49*100,1)</f>
        <v>6.9000000000000057</v>
      </c>
      <c r="L49" s="111">
        <v>5.5</v>
      </c>
      <c r="P49" s="111">
        <f t="shared" si="7"/>
        <v>378.7</v>
      </c>
    </row>
    <row r="50" spans="1:24" ht="19.5" thickBot="1" x14ac:dyDescent="0.35">
      <c r="A50" s="58" t="s">
        <v>67</v>
      </c>
      <c r="B50" s="59">
        <v>1030</v>
      </c>
      <c r="C50" s="121">
        <f t="shared" ref="C50" si="15">C51+C52</f>
        <v>92.2</v>
      </c>
      <c r="D50" s="28">
        <f>D51+D52</f>
        <v>1972.6000000000001</v>
      </c>
      <c r="E50" s="61">
        <f>D50</f>
        <v>1972.6000000000001</v>
      </c>
      <c r="F50" s="30">
        <v>0</v>
      </c>
      <c r="G50" s="121">
        <f>G51+G52</f>
        <v>2122.9</v>
      </c>
      <c r="H50" s="28">
        <f>H51+H52</f>
        <v>2041.9</v>
      </c>
      <c r="I50" s="29">
        <f>H50-G50</f>
        <v>-81</v>
      </c>
      <c r="J50" s="30">
        <f>100-ROUND(H50/G50*100,1)</f>
        <v>3.7999999999999972</v>
      </c>
      <c r="K50" s="28">
        <f>K51</f>
        <v>2000</v>
      </c>
      <c r="L50" s="28">
        <f>L51</f>
        <v>38.6</v>
      </c>
      <c r="M50" s="29">
        <f t="shared" si="6"/>
        <v>-1961.4</v>
      </c>
      <c r="N50" s="30">
        <f>100-ROUND(L50/K50*100,1)</f>
        <v>98.1</v>
      </c>
      <c r="O50" s="39"/>
      <c r="P50" s="32">
        <f>H50-L50</f>
        <v>2003.3000000000002</v>
      </c>
      <c r="Q50" s="39"/>
      <c r="R50" s="41"/>
    </row>
    <row r="51" spans="1:24" ht="45.75" thickBot="1" x14ac:dyDescent="0.35">
      <c r="A51" s="62" t="s">
        <v>68</v>
      </c>
      <c r="B51" s="26">
        <v>1031</v>
      </c>
      <c r="C51" s="139">
        <v>0</v>
      </c>
      <c r="D51" s="48">
        <v>1897.4</v>
      </c>
      <c r="E51" s="37">
        <f>D51-C51</f>
        <v>1897.4</v>
      </c>
      <c r="F51" s="38">
        <v>-100</v>
      </c>
      <c r="G51" s="122">
        <v>2000</v>
      </c>
      <c r="H51" s="36">
        <v>1936</v>
      </c>
      <c r="I51" s="37">
        <f t="shared" si="10"/>
        <v>-64</v>
      </c>
      <c r="J51" s="38">
        <f t="shared" ref="J51" si="16">100-ROUND(H51/G51*100,1)</f>
        <v>3.2000000000000028</v>
      </c>
      <c r="K51" s="36">
        <v>2000</v>
      </c>
      <c r="L51" s="36">
        <v>38.6</v>
      </c>
      <c r="M51" s="37">
        <f t="shared" si="6"/>
        <v>-1961.4</v>
      </c>
      <c r="N51" s="38">
        <f t="shared" ref="N51" si="17">100-ROUND(L51/K51*100,1)</f>
        <v>98.1</v>
      </c>
      <c r="O51" s="39"/>
      <c r="P51" s="32">
        <f t="shared" si="7"/>
        <v>1897.4</v>
      </c>
      <c r="Q51" s="39"/>
      <c r="R51" s="41"/>
    </row>
    <row r="52" spans="1:24" s="116" customFormat="1" ht="75.75" thickBot="1" x14ac:dyDescent="0.3">
      <c r="A52" s="62" t="s">
        <v>164</v>
      </c>
      <c r="B52" s="115">
        <v>1032</v>
      </c>
      <c r="C52" s="125">
        <v>92.2</v>
      </c>
      <c r="D52" s="48">
        <v>75.2</v>
      </c>
      <c r="E52" s="37">
        <f>D52-C52</f>
        <v>-17</v>
      </c>
      <c r="F52" s="38">
        <f>100-ROUND(D52/C52*100,1)</f>
        <v>18.400000000000006</v>
      </c>
      <c r="G52" s="125">
        <v>122.9</v>
      </c>
      <c r="H52" s="117">
        <v>105.9</v>
      </c>
      <c r="I52" s="37">
        <f t="shared" ref="I52" si="18">H52-G52</f>
        <v>-17</v>
      </c>
      <c r="J52" s="38">
        <f t="shared" ref="J52" si="19">100-ROUND(H52/G52*100,1)</f>
        <v>13.799999999999997</v>
      </c>
      <c r="L52" s="116">
        <v>30.7</v>
      </c>
      <c r="P52" s="32">
        <f t="shared" si="7"/>
        <v>75.2</v>
      </c>
    </row>
    <row r="53" spans="1:24" ht="19.5" thickBot="1" x14ac:dyDescent="0.35">
      <c r="A53" s="25" t="s">
        <v>69</v>
      </c>
      <c r="B53" s="26">
        <v>1040</v>
      </c>
      <c r="C53" s="142">
        <f t="shared" ref="C53" si="20">C54+C55+C56+C57</f>
        <v>195</v>
      </c>
      <c r="D53" s="28">
        <v>110.2</v>
      </c>
      <c r="E53" s="29">
        <f>D53-C53</f>
        <v>-84.8</v>
      </c>
      <c r="F53" s="30">
        <f>100-ROUND(D53/C53*100,1)</f>
        <v>43.5</v>
      </c>
      <c r="G53" s="121">
        <f>G54+G55+G56+G57</f>
        <v>760</v>
      </c>
      <c r="H53" s="28">
        <f>SUM(H54:H57)</f>
        <v>587.70000000000005</v>
      </c>
      <c r="I53" s="29">
        <f t="shared" si="10"/>
        <v>-172.29999999999995</v>
      </c>
      <c r="J53" s="30">
        <f>100-ROUND(H53/G53*100,1)</f>
        <v>22.700000000000003</v>
      </c>
      <c r="K53" s="28">
        <f>K54+K55+K56+K57</f>
        <v>565</v>
      </c>
      <c r="L53" s="28">
        <f>SUM(L54:L57)</f>
        <v>477.5</v>
      </c>
      <c r="M53" s="29">
        <f t="shared" si="6"/>
        <v>-87.5</v>
      </c>
      <c r="N53" s="30">
        <f>100-ROUND(L53/K53*100,1)</f>
        <v>15.5</v>
      </c>
      <c r="O53" s="31"/>
      <c r="P53" s="32">
        <f t="shared" si="7"/>
        <v>110.20000000000005</v>
      </c>
      <c r="Q53" s="33"/>
      <c r="R53" s="34"/>
    </row>
    <row r="54" spans="1:24" ht="19.5" thickBot="1" x14ac:dyDescent="0.35">
      <c r="A54" s="35" t="s">
        <v>70</v>
      </c>
      <c r="B54" s="26">
        <v>1041</v>
      </c>
      <c r="C54" s="143">
        <v>145</v>
      </c>
      <c r="D54" s="36">
        <v>110.2</v>
      </c>
      <c r="E54" s="37">
        <f>D54-C54</f>
        <v>-34.799999999999997</v>
      </c>
      <c r="F54" s="38">
        <f>100-ROUND(D54/C54*100,1)</f>
        <v>24</v>
      </c>
      <c r="G54" s="122">
        <v>580</v>
      </c>
      <c r="H54" s="36">
        <v>483.3</v>
      </c>
      <c r="I54" s="37">
        <f t="shared" si="10"/>
        <v>-96.699999999999989</v>
      </c>
      <c r="J54" s="38">
        <f t="shared" ref="J54" si="21">100-ROUND(H54/G54*100,1)</f>
        <v>16.700000000000003</v>
      </c>
      <c r="K54" s="36">
        <v>435</v>
      </c>
      <c r="L54" s="36">
        <v>373.1</v>
      </c>
      <c r="M54" s="37">
        <f t="shared" si="6"/>
        <v>-61.899999999999977</v>
      </c>
      <c r="N54" s="38">
        <f t="shared" si="4"/>
        <v>14.200000000000003</v>
      </c>
      <c r="O54" s="39"/>
      <c r="P54" s="32">
        <f t="shared" si="7"/>
        <v>110.19999999999999</v>
      </c>
      <c r="Q54" s="40"/>
      <c r="R54" s="41"/>
    </row>
    <row r="55" spans="1:24" ht="19.5" thickBot="1" x14ac:dyDescent="0.35">
      <c r="A55" s="35" t="s">
        <v>71</v>
      </c>
      <c r="B55" s="26">
        <v>1042</v>
      </c>
      <c r="C55" s="144">
        <v>0</v>
      </c>
      <c r="D55" s="63">
        <v>0</v>
      </c>
      <c r="E55" s="64">
        <v>0</v>
      </c>
      <c r="F55" s="65">
        <v>0</v>
      </c>
      <c r="G55" s="126">
        <v>0</v>
      </c>
      <c r="H55" s="63">
        <v>0</v>
      </c>
      <c r="I55" s="64">
        <f t="shared" si="10"/>
        <v>0</v>
      </c>
      <c r="J55" s="38">
        <v>0</v>
      </c>
      <c r="K55" s="63">
        <v>0</v>
      </c>
      <c r="L55" s="63">
        <v>0</v>
      </c>
      <c r="M55" s="64">
        <f t="shared" si="6"/>
        <v>0</v>
      </c>
      <c r="N55" s="38">
        <v>0</v>
      </c>
      <c r="O55" s="39"/>
      <c r="P55" s="32">
        <f t="shared" si="7"/>
        <v>0</v>
      </c>
      <c r="Q55" s="39"/>
      <c r="R55" s="41"/>
    </row>
    <row r="56" spans="1:24" ht="27" customHeight="1" thickBot="1" x14ac:dyDescent="0.35">
      <c r="A56" s="35" t="s">
        <v>72</v>
      </c>
      <c r="B56" s="26">
        <v>1043</v>
      </c>
      <c r="C56" s="144">
        <v>50</v>
      </c>
      <c r="D56" s="63">
        <v>0</v>
      </c>
      <c r="E56" s="64">
        <f t="shared" ref="E56" si="22">D56-C56</f>
        <v>-50</v>
      </c>
      <c r="F56" s="38">
        <f t="shared" ref="F56" si="23">100-ROUND(D56/C56*100,1)</f>
        <v>100</v>
      </c>
      <c r="G56" s="126">
        <v>180</v>
      </c>
      <c r="H56" s="63">
        <v>104.4</v>
      </c>
      <c r="I56" s="64">
        <f t="shared" si="10"/>
        <v>-75.599999999999994</v>
      </c>
      <c r="J56" s="38">
        <f t="shared" ref="J56" si="24">100-ROUND(H56/G56*100,1)</f>
        <v>42</v>
      </c>
      <c r="K56" s="63">
        <v>130</v>
      </c>
      <c r="L56" s="63">
        <v>104.4</v>
      </c>
      <c r="M56" s="64">
        <f t="shared" si="6"/>
        <v>-25.599999999999994</v>
      </c>
      <c r="N56" s="38">
        <f t="shared" si="4"/>
        <v>19.700000000000003</v>
      </c>
      <c r="O56" s="39"/>
      <c r="P56" s="32">
        <f t="shared" si="7"/>
        <v>0</v>
      </c>
      <c r="Q56" s="40"/>
      <c r="R56" s="41"/>
    </row>
    <row r="57" spans="1:24" ht="19.5" thickBot="1" x14ac:dyDescent="0.35">
      <c r="A57" s="35" t="s">
        <v>73</v>
      </c>
      <c r="B57" s="26">
        <v>1044</v>
      </c>
      <c r="C57" s="138"/>
      <c r="D57" s="36"/>
      <c r="E57" s="37"/>
      <c r="F57" s="38"/>
      <c r="G57" s="121"/>
      <c r="H57" s="36"/>
      <c r="I57" s="37"/>
      <c r="J57" s="38"/>
      <c r="K57" s="28"/>
      <c r="L57" s="36"/>
      <c r="M57" s="37"/>
      <c r="N57" s="38"/>
      <c r="O57" s="39"/>
      <c r="P57" s="32">
        <f t="shared" si="7"/>
        <v>0</v>
      </c>
      <c r="Q57" s="66"/>
      <c r="R57" s="41"/>
    </row>
    <row r="58" spans="1:24" ht="45.75" thickBot="1" x14ac:dyDescent="0.35">
      <c r="A58" s="67" t="s">
        <v>74</v>
      </c>
      <c r="B58" s="26">
        <v>1045</v>
      </c>
      <c r="C58" s="145"/>
      <c r="D58" s="28">
        <v>3699.2</v>
      </c>
      <c r="E58" s="29"/>
      <c r="F58" s="30"/>
      <c r="G58" s="121">
        <v>2496.4</v>
      </c>
      <c r="H58" s="28">
        <v>2496.4</v>
      </c>
      <c r="I58" s="29"/>
      <c r="J58" s="30"/>
      <c r="K58" s="28">
        <v>2496.4</v>
      </c>
      <c r="L58" s="28">
        <v>2496.4</v>
      </c>
      <c r="M58" s="29"/>
      <c r="N58" s="30"/>
      <c r="O58" s="39"/>
      <c r="P58" s="32">
        <f t="shared" si="7"/>
        <v>0</v>
      </c>
      <c r="Q58" s="39"/>
      <c r="R58" s="41"/>
      <c r="U58" s="1" t="s">
        <v>75</v>
      </c>
    </row>
    <row r="59" spans="1:24" ht="19.5" thickBot="1" x14ac:dyDescent="0.3">
      <c r="A59" s="207" t="s">
        <v>76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9"/>
      <c r="P59" s="32">
        <f t="shared" si="7"/>
        <v>0</v>
      </c>
      <c r="S59" s="1" t="s">
        <v>77</v>
      </c>
      <c r="T59" s="1" t="s">
        <v>78</v>
      </c>
      <c r="U59" s="1" t="s">
        <v>79</v>
      </c>
      <c r="V59" s="1" t="s">
        <v>80</v>
      </c>
      <c r="W59" s="1" t="s">
        <v>81</v>
      </c>
    </row>
    <row r="60" spans="1:24" ht="19.5" thickBot="1" x14ac:dyDescent="0.35">
      <c r="A60" s="67" t="s">
        <v>82</v>
      </c>
      <c r="B60" s="26">
        <v>1050</v>
      </c>
      <c r="C60" s="146">
        <v>18268.3</v>
      </c>
      <c r="D60" s="69">
        <v>18284.8</v>
      </c>
      <c r="E60" s="70">
        <f t="shared" ref="E60:E72" si="25">D60-C60</f>
        <v>16.5</v>
      </c>
      <c r="F60" s="38">
        <f t="shared" ref="F60:F72" si="26">100-ROUND(D60/C60*100,1)</f>
        <v>-9.9999999999994316E-2</v>
      </c>
      <c r="G60" s="121">
        <v>72298.3</v>
      </c>
      <c r="H60" s="69">
        <v>72232.600000000006</v>
      </c>
      <c r="I60" s="37">
        <f>H60-G60</f>
        <v>-65.69999999999709</v>
      </c>
      <c r="J60" s="38">
        <f>100-ROUND(H60/G60*100,1)</f>
        <v>9.9999999999994316E-2</v>
      </c>
      <c r="K60" s="28">
        <v>53904.800000000003</v>
      </c>
      <c r="L60" s="69">
        <v>51847.8</v>
      </c>
      <c r="M60" s="37">
        <f>L60-K60</f>
        <v>-2057</v>
      </c>
      <c r="N60" s="38">
        <f>100-ROUND(L60/K60*100,1)</f>
        <v>3.7999999999999972</v>
      </c>
      <c r="O60" s="71">
        <f>T143+S159+S175</f>
        <v>0</v>
      </c>
      <c r="P60" s="32">
        <f t="shared" si="7"/>
        <v>20384.800000000003</v>
      </c>
      <c r="Q60" s="40">
        <f>L60+L61</f>
        <v>62991.600000000006</v>
      </c>
      <c r="R60" s="41">
        <v>2111</v>
      </c>
      <c r="S60" s="72">
        <v>2335.9</v>
      </c>
      <c r="T60" s="1">
        <v>47173.2</v>
      </c>
      <c r="U60" s="1">
        <v>2338.6999999999998</v>
      </c>
      <c r="V60" s="73">
        <f>S60+T60+U60</f>
        <v>51847.799999999996</v>
      </c>
      <c r="X60" s="73">
        <f>V60+W60</f>
        <v>51847.799999999996</v>
      </c>
    </row>
    <row r="61" spans="1:24" ht="19.5" thickBot="1" x14ac:dyDescent="0.35">
      <c r="A61" s="67" t="s">
        <v>83</v>
      </c>
      <c r="B61" s="26">
        <v>1060</v>
      </c>
      <c r="C61" s="146">
        <v>4019</v>
      </c>
      <c r="D61" s="36">
        <v>4021.2</v>
      </c>
      <c r="E61" s="70">
        <f t="shared" si="25"/>
        <v>2.1999999999998181</v>
      </c>
      <c r="F61" s="38">
        <f t="shared" si="26"/>
        <v>-9.9999999999994316E-2</v>
      </c>
      <c r="G61" s="121">
        <v>15815.2</v>
      </c>
      <c r="H61" s="69">
        <v>15565</v>
      </c>
      <c r="I61" s="37">
        <f t="shared" ref="I61" si="27">H61-G61</f>
        <v>-250.20000000000073</v>
      </c>
      <c r="J61" s="38">
        <f t="shared" ref="J61:J72" si="28">100-ROUND(H61/G61*100,1)</f>
        <v>1.5999999999999943</v>
      </c>
      <c r="K61" s="28">
        <v>11890.7</v>
      </c>
      <c r="L61" s="36">
        <v>11143.8</v>
      </c>
      <c r="M61" s="37">
        <f t="shared" ref="M61:M80" si="29">L61-K61</f>
        <v>-746.90000000000146</v>
      </c>
      <c r="N61" s="38">
        <f t="shared" ref="N61:N78" si="30">100-ROUND(L61/K61*100,1)</f>
        <v>6.2999999999999972</v>
      </c>
      <c r="O61" s="71">
        <f>G60+G61</f>
        <v>88113.5</v>
      </c>
      <c r="P61" s="32">
        <f t="shared" si="7"/>
        <v>4421.2000000000007</v>
      </c>
      <c r="Q61" s="40"/>
      <c r="R61" s="41">
        <v>2120</v>
      </c>
      <c r="S61" s="1">
        <v>545.6</v>
      </c>
      <c r="T61" s="1">
        <v>10083.200000000001</v>
      </c>
      <c r="U61" s="1">
        <v>515</v>
      </c>
      <c r="V61" s="73">
        <f>S61+T61+U61</f>
        <v>11143.800000000001</v>
      </c>
      <c r="X61" s="73"/>
    </row>
    <row r="62" spans="1:24" ht="19.5" thickBot="1" x14ac:dyDescent="0.35">
      <c r="A62" s="67" t="s">
        <v>84</v>
      </c>
      <c r="B62" s="26">
        <v>1070</v>
      </c>
      <c r="C62" s="146">
        <v>1573.2</v>
      </c>
      <c r="D62" s="36">
        <v>2281.1999999999998</v>
      </c>
      <c r="E62" s="37">
        <f t="shared" si="25"/>
        <v>707.99999999999977</v>
      </c>
      <c r="F62" s="38">
        <f t="shared" si="26"/>
        <v>-45</v>
      </c>
      <c r="G62" s="121">
        <v>6866.8</v>
      </c>
      <c r="H62" s="69">
        <v>5574.4</v>
      </c>
      <c r="I62" s="37">
        <f>H62-G62</f>
        <v>-1292.4000000000005</v>
      </c>
      <c r="J62" s="38">
        <f t="shared" si="28"/>
        <v>18.799999999999997</v>
      </c>
      <c r="K62" s="28">
        <v>5580.6</v>
      </c>
      <c r="L62" s="36">
        <v>3373.9</v>
      </c>
      <c r="M62" s="37">
        <f>L62-K62</f>
        <v>-2206.7000000000003</v>
      </c>
      <c r="N62" s="38">
        <f t="shared" si="30"/>
        <v>39.5</v>
      </c>
      <c r="O62" s="108">
        <f>H60+H61</f>
        <v>87797.6</v>
      </c>
      <c r="P62" s="32">
        <f t="shared" si="7"/>
        <v>2200.4999999999995</v>
      </c>
      <c r="Q62" s="40"/>
      <c r="R62" s="41">
        <v>2210</v>
      </c>
      <c r="S62" s="1">
        <v>1804.5</v>
      </c>
      <c r="T62" s="1">
        <v>1284.5</v>
      </c>
      <c r="U62" s="1">
        <v>259.60000000000002</v>
      </c>
      <c r="V62" s="73">
        <f>S62+T62+U62</f>
        <v>3348.6</v>
      </c>
      <c r="W62" s="1">
        <v>25.3</v>
      </c>
      <c r="X62" s="73">
        <f>V62+W62</f>
        <v>3373.9</v>
      </c>
    </row>
    <row r="63" spans="1:24" ht="19.5" thickBot="1" x14ac:dyDescent="0.35">
      <c r="A63" s="67" t="s">
        <v>85</v>
      </c>
      <c r="B63" s="26">
        <v>1080</v>
      </c>
      <c r="C63" s="146">
        <v>2807.9</v>
      </c>
      <c r="D63" s="36">
        <v>3639</v>
      </c>
      <c r="E63" s="37">
        <f t="shared" si="25"/>
        <v>831.09999999999991</v>
      </c>
      <c r="F63" s="38">
        <f t="shared" si="26"/>
        <v>-29.599999999999994</v>
      </c>
      <c r="G63" s="121">
        <v>10437.9</v>
      </c>
      <c r="H63" s="69">
        <v>9690.9</v>
      </c>
      <c r="I63" s="37">
        <f t="shared" ref="I63:I72" si="31">H63-G63</f>
        <v>-747</v>
      </c>
      <c r="J63" s="38">
        <f t="shared" si="28"/>
        <v>7.2000000000000028</v>
      </c>
      <c r="K63" s="28">
        <v>6030</v>
      </c>
      <c r="L63" s="36">
        <v>6051.9</v>
      </c>
      <c r="M63" s="37">
        <f t="shared" si="29"/>
        <v>21.899999999999636</v>
      </c>
      <c r="N63" s="38">
        <f t="shared" si="30"/>
        <v>-0.40000000000000568</v>
      </c>
      <c r="O63" s="40">
        <f>O61-O62</f>
        <v>315.89999999999418</v>
      </c>
      <c r="P63" s="32">
        <f t="shared" si="7"/>
        <v>3639</v>
      </c>
      <c r="Q63" s="40"/>
      <c r="R63" s="41">
        <v>2220</v>
      </c>
      <c r="S63" s="1">
        <v>14.3</v>
      </c>
      <c r="T63" s="1">
        <v>5262.8</v>
      </c>
      <c r="U63" s="1">
        <v>752</v>
      </c>
      <c r="V63" s="73">
        <f t="shared" ref="V63:V81" si="32">S63+T63+U63</f>
        <v>6029.1</v>
      </c>
      <c r="W63" s="1">
        <v>22.8</v>
      </c>
      <c r="X63" s="73">
        <f>V63+W63</f>
        <v>6051.9000000000005</v>
      </c>
    </row>
    <row r="64" spans="1:24" ht="19.5" thickBot="1" x14ac:dyDescent="0.35">
      <c r="A64" s="67" t="s">
        <v>86</v>
      </c>
      <c r="B64" s="26">
        <v>1090</v>
      </c>
      <c r="C64" s="146">
        <v>762</v>
      </c>
      <c r="D64" s="48">
        <v>287.3</v>
      </c>
      <c r="E64" s="37">
        <f t="shared" si="25"/>
        <v>-474.7</v>
      </c>
      <c r="F64" s="38">
        <f t="shared" si="26"/>
        <v>62.3</v>
      </c>
      <c r="G64" s="121">
        <v>3113.1</v>
      </c>
      <c r="H64" s="69">
        <v>1441.4</v>
      </c>
      <c r="I64" s="37">
        <f t="shared" si="31"/>
        <v>-1671.6999999999998</v>
      </c>
      <c r="J64" s="38">
        <f t="shared" si="28"/>
        <v>53.7</v>
      </c>
      <c r="K64" s="28">
        <v>2112.1999999999998</v>
      </c>
      <c r="L64" s="36">
        <v>1154.0999999999999</v>
      </c>
      <c r="M64" s="37">
        <f t="shared" si="29"/>
        <v>-958.09999999999991</v>
      </c>
      <c r="N64" s="38">
        <f t="shared" si="30"/>
        <v>45.4</v>
      </c>
      <c r="O64" s="39"/>
      <c r="P64" s="32">
        <f t="shared" si="7"/>
        <v>287.30000000000018</v>
      </c>
      <c r="Q64" s="39"/>
      <c r="R64" s="41">
        <v>2230</v>
      </c>
      <c r="S64" s="1">
        <v>12.1</v>
      </c>
      <c r="T64" s="1">
        <v>1142</v>
      </c>
      <c r="U64" s="1">
        <v>0</v>
      </c>
      <c r="V64" s="73">
        <f t="shared" si="32"/>
        <v>1154.0999999999999</v>
      </c>
    </row>
    <row r="65" spans="1:24" ht="19.5" thickBot="1" x14ac:dyDescent="0.35">
      <c r="A65" s="67" t="s">
        <v>61</v>
      </c>
      <c r="B65" s="26">
        <v>1100</v>
      </c>
      <c r="C65" s="146">
        <v>668</v>
      </c>
      <c r="D65" s="69">
        <v>3848.6</v>
      </c>
      <c r="E65" s="37">
        <f t="shared" si="25"/>
        <v>3180.6</v>
      </c>
      <c r="F65" s="38">
        <f t="shared" si="26"/>
        <v>-476.1</v>
      </c>
      <c r="G65" s="121">
        <v>5377.4</v>
      </c>
      <c r="H65" s="69">
        <v>5365.4</v>
      </c>
      <c r="I65" s="37">
        <f t="shared" si="31"/>
        <v>-12</v>
      </c>
      <c r="J65" s="38">
        <f t="shared" si="28"/>
        <v>0.20000000000000284</v>
      </c>
      <c r="K65" s="28">
        <v>5433.3</v>
      </c>
      <c r="L65" s="69">
        <v>1516.8</v>
      </c>
      <c r="M65" s="37">
        <f t="shared" si="29"/>
        <v>-3916.5</v>
      </c>
      <c r="N65" s="38">
        <f t="shared" si="30"/>
        <v>72.099999999999994</v>
      </c>
      <c r="O65" s="39"/>
      <c r="P65" s="32">
        <f t="shared" si="7"/>
        <v>3848.5999999999995</v>
      </c>
      <c r="Q65" s="40"/>
      <c r="R65" s="41">
        <v>2240</v>
      </c>
      <c r="S65" s="1">
        <v>54.6</v>
      </c>
      <c r="T65" s="1">
        <v>1193.5</v>
      </c>
      <c r="U65" s="1">
        <v>261.7</v>
      </c>
      <c r="V65" s="73">
        <f t="shared" si="32"/>
        <v>1509.8</v>
      </c>
      <c r="X65" s="73">
        <f>V65+W65</f>
        <v>1509.8</v>
      </c>
    </row>
    <row r="66" spans="1:24" ht="19.5" thickBot="1" x14ac:dyDescent="0.35">
      <c r="A66" s="67" t="s">
        <v>87</v>
      </c>
      <c r="B66" s="26">
        <v>1110</v>
      </c>
      <c r="C66" s="146">
        <v>112.5</v>
      </c>
      <c r="D66" s="36">
        <v>44.7</v>
      </c>
      <c r="E66" s="37">
        <f t="shared" si="25"/>
        <v>-67.8</v>
      </c>
      <c r="F66" s="38">
        <f t="shared" si="26"/>
        <v>60.3</v>
      </c>
      <c r="G66" s="121">
        <v>450</v>
      </c>
      <c r="H66" s="69">
        <v>277.2</v>
      </c>
      <c r="I66" s="37">
        <f t="shared" si="31"/>
        <v>-172.8</v>
      </c>
      <c r="J66" s="38">
        <f t="shared" si="28"/>
        <v>38.4</v>
      </c>
      <c r="K66" s="28">
        <v>337.5</v>
      </c>
      <c r="L66" s="36">
        <v>232.5</v>
      </c>
      <c r="M66" s="37">
        <f t="shared" si="29"/>
        <v>-105</v>
      </c>
      <c r="N66" s="38">
        <f t="shared" si="30"/>
        <v>31.099999999999994</v>
      </c>
      <c r="O66" s="39"/>
      <c r="P66" s="32">
        <f t="shared" si="7"/>
        <v>44.699999999999989</v>
      </c>
      <c r="Q66" s="40"/>
      <c r="R66" s="41">
        <v>2250</v>
      </c>
      <c r="S66" s="1">
        <v>0</v>
      </c>
      <c r="T66" s="1">
        <v>224.4</v>
      </c>
      <c r="U66" s="1">
        <v>8.1</v>
      </c>
      <c r="V66" s="73">
        <f t="shared" si="32"/>
        <v>232.5</v>
      </c>
    </row>
    <row r="67" spans="1:24" ht="30.75" thickBot="1" x14ac:dyDescent="0.35">
      <c r="A67" s="67" t="s">
        <v>88</v>
      </c>
      <c r="B67" s="26">
        <v>1120</v>
      </c>
      <c r="C67" s="147">
        <f t="shared" ref="C67" si="33">C68+C69+C70+C71+C72</f>
        <v>8836.4999999999982</v>
      </c>
      <c r="D67" s="28">
        <f>D69+D70+D72+D68+D71</f>
        <v>5423</v>
      </c>
      <c r="E67" s="29">
        <f t="shared" si="25"/>
        <v>-3413.4999999999982</v>
      </c>
      <c r="F67" s="30">
        <f t="shared" si="26"/>
        <v>38.6</v>
      </c>
      <c r="G67" s="121">
        <f>G68+G69+G70+G71+G72+G73</f>
        <v>14608.199999999999</v>
      </c>
      <c r="H67" s="28">
        <f>H69+H70+H72+H68+H71</f>
        <v>10090.500000000002</v>
      </c>
      <c r="I67" s="29">
        <f t="shared" si="31"/>
        <v>-4517.6999999999971</v>
      </c>
      <c r="J67" s="30">
        <f t="shared" si="28"/>
        <v>30.900000000000006</v>
      </c>
      <c r="K67" s="28">
        <f>K68+K69+K70+K71+K72+K73</f>
        <v>7096.2</v>
      </c>
      <c r="L67" s="28">
        <f>L69+L70+L72+L68+L71</f>
        <v>4667.4999999999991</v>
      </c>
      <c r="M67" s="29">
        <f t="shared" si="29"/>
        <v>-2428.7000000000007</v>
      </c>
      <c r="N67" s="30">
        <f t="shared" si="30"/>
        <v>34.200000000000003</v>
      </c>
      <c r="O67" s="74"/>
      <c r="P67" s="32">
        <f t="shared" si="7"/>
        <v>5423.0000000000027</v>
      </c>
      <c r="Q67" s="75"/>
      <c r="R67" s="41">
        <v>2270</v>
      </c>
      <c r="S67" s="1">
        <f>S68+S69+S70+S71+S72</f>
        <v>4667.4999999999991</v>
      </c>
      <c r="V67" s="73">
        <f t="shared" si="32"/>
        <v>4667.4999999999991</v>
      </c>
    </row>
    <row r="68" spans="1:24" ht="19.5" thickBot="1" x14ac:dyDescent="0.35">
      <c r="A68" s="35" t="s">
        <v>89</v>
      </c>
      <c r="B68" s="26">
        <v>1121</v>
      </c>
      <c r="C68" s="139">
        <v>5682.5</v>
      </c>
      <c r="D68" s="48">
        <v>2297.1</v>
      </c>
      <c r="E68" s="49">
        <f t="shared" si="25"/>
        <v>-3385.4</v>
      </c>
      <c r="F68" s="38">
        <f t="shared" si="26"/>
        <v>59.6</v>
      </c>
      <c r="G68" s="122">
        <v>5682.5</v>
      </c>
      <c r="H68" s="48">
        <v>2297.1</v>
      </c>
      <c r="I68" s="37">
        <f t="shared" si="31"/>
        <v>-3385.4</v>
      </c>
      <c r="J68" s="38">
        <f t="shared" si="28"/>
        <v>59.6</v>
      </c>
      <c r="K68" s="36">
        <v>1324.5</v>
      </c>
      <c r="L68" s="48">
        <v>0</v>
      </c>
      <c r="M68" s="37">
        <f t="shared" si="29"/>
        <v>-1324.5</v>
      </c>
      <c r="N68" s="38">
        <f t="shared" si="30"/>
        <v>100</v>
      </c>
      <c r="O68" s="74"/>
      <c r="P68" s="32">
        <f t="shared" si="7"/>
        <v>2297.1</v>
      </c>
      <c r="Q68" s="75"/>
      <c r="R68" s="41">
        <v>2271</v>
      </c>
      <c r="V68" s="73">
        <f t="shared" si="32"/>
        <v>0</v>
      </c>
    </row>
    <row r="69" spans="1:24" ht="19.5" thickBot="1" x14ac:dyDescent="0.35">
      <c r="A69" s="35" t="s">
        <v>90</v>
      </c>
      <c r="B69" s="26">
        <v>1122</v>
      </c>
      <c r="C69" s="139">
        <v>1203.3</v>
      </c>
      <c r="D69" s="36">
        <v>1199.4000000000001</v>
      </c>
      <c r="E69" s="37">
        <f t="shared" si="25"/>
        <v>-3.8999999999998636</v>
      </c>
      <c r="F69" s="38">
        <f t="shared" si="26"/>
        <v>0.29999999999999716</v>
      </c>
      <c r="G69" s="122">
        <v>2394.8000000000002</v>
      </c>
      <c r="H69" s="36">
        <v>2394.6</v>
      </c>
      <c r="I69" s="37">
        <f t="shared" si="31"/>
        <v>-0.20000000000027285</v>
      </c>
      <c r="J69" s="38">
        <f t="shared" si="28"/>
        <v>0</v>
      </c>
      <c r="K69" s="36">
        <v>1191.5</v>
      </c>
      <c r="L69" s="36">
        <v>1195.2</v>
      </c>
      <c r="M69" s="37">
        <f t="shared" si="29"/>
        <v>3.7000000000000455</v>
      </c>
      <c r="N69" s="38">
        <f t="shared" si="30"/>
        <v>-0.29999999999999716</v>
      </c>
      <c r="O69" s="76"/>
      <c r="P69" s="32">
        <f t="shared" si="7"/>
        <v>1199.3999999999999</v>
      </c>
      <c r="Q69" s="40"/>
      <c r="R69" s="41">
        <v>2272</v>
      </c>
      <c r="S69" s="1">
        <v>1195.2</v>
      </c>
      <c r="V69" s="73">
        <f t="shared" si="32"/>
        <v>1195.2</v>
      </c>
    </row>
    <row r="70" spans="1:24" ht="19.5" thickBot="1" x14ac:dyDescent="0.35">
      <c r="A70" s="35" t="s">
        <v>91</v>
      </c>
      <c r="B70" s="26">
        <v>1123</v>
      </c>
      <c r="C70" s="139">
        <v>1739.6</v>
      </c>
      <c r="D70" s="36">
        <v>1838.3</v>
      </c>
      <c r="E70" s="37">
        <f t="shared" si="25"/>
        <v>98.700000000000045</v>
      </c>
      <c r="F70" s="38">
        <f t="shared" si="26"/>
        <v>-5.7000000000000028</v>
      </c>
      <c r="G70" s="122">
        <v>5990.8</v>
      </c>
      <c r="H70" s="69">
        <v>5086.5</v>
      </c>
      <c r="I70" s="37">
        <f t="shared" si="31"/>
        <v>-904.30000000000018</v>
      </c>
      <c r="J70" s="38">
        <f t="shared" si="28"/>
        <v>15.099999999999994</v>
      </c>
      <c r="K70" s="36">
        <v>4251.2</v>
      </c>
      <c r="L70" s="69">
        <v>3248.2</v>
      </c>
      <c r="M70" s="37">
        <f t="shared" si="29"/>
        <v>-1003</v>
      </c>
      <c r="N70" s="38">
        <f t="shared" si="30"/>
        <v>23.599999999999994</v>
      </c>
      <c r="O70" s="76"/>
      <c r="P70" s="32">
        <f t="shared" si="7"/>
        <v>1838.3000000000002</v>
      </c>
      <c r="Q70" s="40"/>
      <c r="R70" s="41">
        <v>2273</v>
      </c>
      <c r="S70" s="1">
        <v>3248.2</v>
      </c>
      <c r="V70" s="73">
        <f t="shared" si="32"/>
        <v>3248.2</v>
      </c>
      <c r="X70" s="73">
        <f>V70+W70</f>
        <v>3248.2</v>
      </c>
    </row>
    <row r="71" spans="1:24" ht="19.5" thickBot="1" x14ac:dyDescent="0.35">
      <c r="A71" s="35" t="s">
        <v>92</v>
      </c>
      <c r="B71" s="26">
        <v>1124</v>
      </c>
      <c r="C71" s="139">
        <v>133.30000000000001</v>
      </c>
      <c r="D71" s="36">
        <v>0.3</v>
      </c>
      <c r="E71" s="37">
        <f t="shared" si="25"/>
        <v>-133</v>
      </c>
      <c r="F71" s="38">
        <f t="shared" si="26"/>
        <v>99.8</v>
      </c>
      <c r="G71" s="122">
        <v>228.3</v>
      </c>
      <c r="H71" s="36">
        <v>0.7</v>
      </c>
      <c r="I71" s="37">
        <f t="shared" si="31"/>
        <v>-227.60000000000002</v>
      </c>
      <c r="J71" s="38">
        <f t="shared" si="28"/>
        <v>99.7</v>
      </c>
      <c r="K71" s="36">
        <v>95</v>
      </c>
      <c r="L71" s="36">
        <v>0.4</v>
      </c>
      <c r="M71" s="37">
        <f t="shared" si="29"/>
        <v>-94.6</v>
      </c>
      <c r="N71" s="38">
        <f t="shared" si="30"/>
        <v>99.6</v>
      </c>
      <c r="O71" s="76"/>
      <c r="P71" s="32">
        <f t="shared" si="7"/>
        <v>0.29999999999999993</v>
      </c>
      <c r="Q71" s="40"/>
      <c r="R71" s="41">
        <v>2274</v>
      </c>
      <c r="S71" s="1">
        <v>0.4</v>
      </c>
      <c r="V71" s="73">
        <f t="shared" si="32"/>
        <v>0.4</v>
      </c>
    </row>
    <row r="72" spans="1:24" ht="19.5" thickBot="1" x14ac:dyDescent="0.35">
      <c r="A72" s="35" t="s">
        <v>93</v>
      </c>
      <c r="B72" s="26">
        <v>1125</v>
      </c>
      <c r="C72" s="139">
        <v>77.8</v>
      </c>
      <c r="D72" s="36">
        <v>87.9</v>
      </c>
      <c r="E72" s="37">
        <f t="shared" si="25"/>
        <v>10.100000000000009</v>
      </c>
      <c r="F72" s="38">
        <f t="shared" si="26"/>
        <v>-13</v>
      </c>
      <c r="G72" s="122">
        <v>311.8</v>
      </c>
      <c r="H72" s="36">
        <v>311.60000000000002</v>
      </c>
      <c r="I72" s="37">
        <f t="shared" si="31"/>
        <v>-0.19999999999998863</v>
      </c>
      <c r="J72" s="38">
        <f t="shared" si="28"/>
        <v>9.9999999999994316E-2</v>
      </c>
      <c r="K72" s="36">
        <v>234</v>
      </c>
      <c r="L72" s="36">
        <v>223.7</v>
      </c>
      <c r="M72" s="37">
        <f t="shared" si="29"/>
        <v>-10.300000000000011</v>
      </c>
      <c r="N72" s="38">
        <f t="shared" si="30"/>
        <v>4.4000000000000057</v>
      </c>
      <c r="O72" s="76"/>
      <c r="P72" s="32">
        <f t="shared" si="7"/>
        <v>87.900000000000034</v>
      </c>
      <c r="Q72" s="40"/>
      <c r="R72" s="41">
        <v>2275</v>
      </c>
      <c r="S72" s="1">
        <v>223.7</v>
      </c>
      <c r="V72" s="73">
        <f t="shared" si="32"/>
        <v>223.7</v>
      </c>
    </row>
    <row r="73" spans="1:24" ht="19.5" thickBot="1" x14ac:dyDescent="0.3">
      <c r="A73" s="35" t="s">
        <v>94</v>
      </c>
      <c r="B73" s="26">
        <v>1126</v>
      </c>
      <c r="C73" s="139">
        <v>0</v>
      </c>
      <c r="D73" s="48">
        <v>0</v>
      </c>
      <c r="E73" s="49">
        <v>0</v>
      </c>
      <c r="F73" s="38">
        <v>0</v>
      </c>
      <c r="G73" s="124">
        <v>0</v>
      </c>
      <c r="H73" s="48">
        <v>0</v>
      </c>
      <c r="I73" s="49">
        <v>0</v>
      </c>
      <c r="J73" s="38">
        <v>0</v>
      </c>
      <c r="K73" s="48">
        <f>'[36]на 01.09.2022 для звіту'!L69</f>
        <v>0</v>
      </c>
      <c r="L73" s="48">
        <v>0</v>
      </c>
      <c r="M73" s="49">
        <v>0</v>
      </c>
      <c r="N73" s="38">
        <v>0</v>
      </c>
      <c r="P73" s="32">
        <f t="shared" si="7"/>
        <v>0</v>
      </c>
      <c r="V73" s="73">
        <f t="shared" si="32"/>
        <v>0</v>
      </c>
    </row>
    <row r="74" spans="1:24" ht="45.75" thickBot="1" x14ac:dyDescent="0.3">
      <c r="A74" s="67" t="s">
        <v>95</v>
      </c>
      <c r="B74" s="26">
        <v>1130</v>
      </c>
      <c r="C74" s="146">
        <v>37.5</v>
      </c>
      <c r="D74" s="36">
        <v>31.8</v>
      </c>
      <c r="E74" s="37">
        <f t="shared" ref="E74:E83" si="34">D74-C74</f>
        <v>-5.6999999999999993</v>
      </c>
      <c r="F74" s="38">
        <f>100-ROUND(D74/C74*100,1)</f>
        <v>15.200000000000003</v>
      </c>
      <c r="G74" s="121">
        <v>150</v>
      </c>
      <c r="H74" s="69">
        <v>120.6</v>
      </c>
      <c r="I74" s="37">
        <f t="shared" ref="I74:I77" si="35">H74-G74</f>
        <v>-29.400000000000006</v>
      </c>
      <c r="J74" s="38">
        <f t="shared" ref="J74:J78" si="36">100-ROUND(H74/G74*100,1)</f>
        <v>19.599999999999994</v>
      </c>
      <c r="K74" s="28">
        <v>112.5</v>
      </c>
      <c r="L74" s="36">
        <v>88.8</v>
      </c>
      <c r="M74" s="37">
        <f t="shared" si="29"/>
        <v>-23.700000000000003</v>
      </c>
      <c r="N74" s="38">
        <f t="shared" si="30"/>
        <v>21.099999999999994</v>
      </c>
      <c r="P74" s="32">
        <f t="shared" si="7"/>
        <v>31.799999999999997</v>
      </c>
      <c r="Q74" s="3"/>
      <c r="R74" s="6">
        <v>2282</v>
      </c>
      <c r="S74" s="1">
        <v>0</v>
      </c>
      <c r="T74" s="1">
        <v>28.5</v>
      </c>
      <c r="U74" s="1">
        <v>60.3</v>
      </c>
      <c r="V74" s="73">
        <f t="shared" si="32"/>
        <v>88.8</v>
      </c>
    </row>
    <row r="75" spans="1:24" ht="19.5" thickBot="1" x14ac:dyDescent="0.3">
      <c r="A75" s="67" t="s">
        <v>96</v>
      </c>
      <c r="B75" s="26">
        <v>1140</v>
      </c>
      <c r="C75" s="146">
        <v>70</v>
      </c>
      <c r="D75" s="36">
        <v>57.8</v>
      </c>
      <c r="E75" s="37">
        <f t="shared" si="34"/>
        <v>-12.200000000000003</v>
      </c>
      <c r="F75" s="38">
        <f>100-ROUND(D75/C75*100,1)</f>
        <v>17.400000000000006</v>
      </c>
      <c r="G75" s="121">
        <v>280</v>
      </c>
      <c r="H75" s="69">
        <v>237.4</v>
      </c>
      <c r="I75" s="37">
        <f t="shared" si="35"/>
        <v>-42.599999999999994</v>
      </c>
      <c r="J75" s="38">
        <f t="shared" si="36"/>
        <v>15.200000000000003</v>
      </c>
      <c r="K75" s="28">
        <v>210</v>
      </c>
      <c r="L75" s="36">
        <v>179.6</v>
      </c>
      <c r="M75" s="37">
        <f t="shared" si="29"/>
        <v>-30.400000000000006</v>
      </c>
      <c r="N75" s="38">
        <f t="shared" si="30"/>
        <v>14.5</v>
      </c>
      <c r="P75" s="32">
        <f t="shared" si="7"/>
        <v>57.800000000000011</v>
      </c>
      <c r="R75" s="6">
        <v>2710</v>
      </c>
      <c r="S75" s="1">
        <v>0</v>
      </c>
      <c r="T75" s="1">
        <v>179.6</v>
      </c>
      <c r="V75" s="73">
        <f t="shared" si="32"/>
        <v>179.6</v>
      </c>
    </row>
    <row r="76" spans="1:24" ht="19.5" thickBot="1" x14ac:dyDescent="0.3">
      <c r="A76" s="67" t="s">
        <v>97</v>
      </c>
      <c r="B76" s="26">
        <v>1150</v>
      </c>
      <c r="C76" s="146">
        <v>175</v>
      </c>
      <c r="D76" s="36">
        <v>174.6</v>
      </c>
      <c r="E76" s="37">
        <f t="shared" si="34"/>
        <v>-0.40000000000000568</v>
      </c>
      <c r="F76" s="38">
        <f>100-ROUND(D76/C76*100,1)</f>
        <v>0.20000000000000284</v>
      </c>
      <c r="G76" s="121">
        <v>630</v>
      </c>
      <c r="H76" s="69">
        <v>628.79999999999995</v>
      </c>
      <c r="I76" s="37">
        <f t="shared" si="35"/>
        <v>-1.2000000000000455</v>
      </c>
      <c r="J76" s="38">
        <f t="shared" si="36"/>
        <v>0.20000000000000284</v>
      </c>
      <c r="K76" s="28">
        <v>525</v>
      </c>
      <c r="L76" s="36">
        <v>454.2</v>
      </c>
      <c r="M76" s="37">
        <f t="shared" si="29"/>
        <v>-70.800000000000011</v>
      </c>
      <c r="N76" s="38">
        <f t="shared" si="30"/>
        <v>13.5</v>
      </c>
      <c r="P76" s="32">
        <f t="shared" si="7"/>
        <v>174.59999999999997</v>
      </c>
      <c r="Q76" s="3"/>
      <c r="R76" s="6">
        <v>2800</v>
      </c>
      <c r="S76" s="1">
        <v>0</v>
      </c>
      <c r="T76" s="1">
        <v>328.8</v>
      </c>
      <c r="U76" s="1">
        <v>125.4</v>
      </c>
      <c r="V76" s="73">
        <f t="shared" si="32"/>
        <v>454.20000000000005</v>
      </c>
    </row>
    <row r="77" spans="1:24" ht="19.5" thickBot="1" x14ac:dyDescent="0.3">
      <c r="A77" s="67" t="s">
        <v>98</v>
      </c>
      <c r="B77" s="26">
        <v>1160</v>
      </c>
      <c r="C77" s="146">
        <v>1752</v>
      </c>
      <c r="D77" s="48">
        <v>2152.1999999999998</v>
      </c>
      <c r="E77" s="49">
        <f t="shared" si="34"/>
        <v>400.19999999999982</v>
      </c>
      <c r="F77" s="38">
        <f>100-ROUND(D77/C77*100,1)</f>
        <v>-22.799999999999997</v>
      </c>
      <c r="G77" s="127">
        <v>4284.8</v>
      </c>
      <c r="H77" s="160">
        <v>3448.5</v>
      </c>
      <c r="I77" s="49">
        <f t="shared" si="35"/>
        <v>-836.30000000000018</v>
      </c>
      <c r="J77" s="38">
        <f t="shared" si="36"/>
        <v>19.5</v>
      </c>
      <c r="K77" s="60">
        <v>3145.4</v>
      </c>
      <c r="L77" s="48">
        <v>1296.3</v>
      </c>
      <c r="M77" s="49">
        <f t="shared" si="29"/>
        <v>-1849.1000000000001</v>
      </c>
      <c r="N77" s="38">
        <f t="shared" si="30"/>
        <v>58.8</v>
      </c>
      <c r="P77" s="32">
        <f t="shared" si="7"/>
        <v>2152.1999999999998</v>
      </c>
      <c r="Q77" s="3"/>
      <c r="R77" s="6">
        <v>3110</v>
      </c>
      <c r="S77" s="1">
        <v>871</v>
      </c>
      <c r="T77" s="1">
        <v>322.89999999999998</v>
      </c>
      <c r="V77" s="73">
        <f t="shared" si="32"/>
        <v>1193.9000000000001</v>
      </c>
      <c r="W77" s="1">
        <v>102.4</v>
      </c>
      <c r="X77" s="73">
        <f>V77+W77</f>
        <v>1296.3000000000002</v>
      </c>
    </row>
    <row r="78" spans="1:24" ht="19.5" thickBot="1" x14ac:dyDescent="0.3">
      <c r="A78" s="67" t="s">
        <v>99</v>
      </c>
      <c r="B78" s="26">
        <v>1170</v>
      </c>
      <c r="C78" s="127">
        <f>C80+C79</f>
        <v>0</v>
      </c>
      <c r="D78" s="60">
        <v>1897.4</v>
      </c>
      <c r="E78" s="61">
        <f t="shared" si="34"/>
        <v>1897.4</v>
      </c>
      <c r="F78" s="30">
        <v>-100</v>
      </c>
      <c r="G78" s="127">
        <f>G80+G79</f>
        <v>2000</v>
      </c>
      <c r="H78" s="60">
        <f>H80+H79</f>
        <v>1936</v>
      </c>
      <c r="I78" s="61">
        <f t="shared" ref="I78" si="37">I80+I79</f>
        <v>-64</v>
      </c>
      <c r="J78" s="30">
        <f t="shared" si="36"/>
        <v>3.2000000000000028</v>
      </c>
      <c r="K78" s="60">
        <f>K80+K79</f>
        <v>2000</v>
      </c>
      <c r="L78" s="60">
        <f t="shared" ref="L78:M78" si="38">L80+L79</f>
        <v>38.6</v>
      </c>
      <c r="M78" s="61">
        <f t="shared" si="38"/>
        <v>-1961.4</v>
      </c>
      <c r="N78" s="30">
        <f t="shared" si="30"/>
        <v>98.1</v>
      </c>
      <c r="P78" s="32">
        <f t="shared" si="7"/>
        <v>1897.4</v>
      </c>
      <c r="V78" s="73">
        <f t="shared" si="32"/>
        <v>0</v>
      </c>
    </row>
    <row r="79" spans="1:24" ht="19.5" thickBot="1" x14ac:dyDescent="0.3">
      <c r="A79" s="35" t="s">
        <v>100</v>
      </c>
      <c r="B79" s="26">
        <v>1171</v>
      </c>
      <c r="C79" s="124">
        <v>0</v>
      </c>
      <c r="D79" s="48">
        <v>0</v>
      </c>
      <c r="E79" s="49">
        <f t="shared" si="34"/>
        <v>0</v>
      </c>
      <c r="F79" s="38">
        <v>0</v>
      </c>
      <c r="G79" s="124">
        <v>0</v>
      </c>
      <c r="H79" s="160">
        <v>0</v>
      </c>
      <c r="I79" s="49">
        <f t="shared" ref="I79:I80" si="39">H79-G79</f>
        <v>0</v>
      </c>
      <c r="J79" s="38">
        <v>0</v>
      </c>
      <c r="K79" s="48">
        <v>0</v>
      </c>
      <c r="L79" s="48">
        <v>0</v>
      </c>
      <c r="M79" s="49">
        <f t="shared" ref="M79" si="40">L79-K79</f>
        <v>0</v>
      </c>
      <c r="N79" s="38">
        <v>0</v>
      </c>
      <c r="P79" s="32">
        <f t="shared" si="7"/>
        <v>0</v>
      </c>
      <c r="Q79" s="3"/>
      <c r="V79" s="73">
        <f t="shared" si="32"/>
        <v>0</v>
      </c>
    </row>
    <row r="80" spans="1:24" ht="19.5" thickBot="1" x14ac:dyDescent="0.3">
      <c r="A80" s="35" t="s">
        <v>101</v>
      </c>
      <c r="B80" s="26">
        <v>1172</v>
      </c>
      <c r="C80" s="124">
        <v>0</v>
      </c>
      <c r="D80" s="48">
        <v>1925.7</v>
      </c>
      <c r="E80" s="49">
        <f t="shared" si="34"/>
        <v>1925.7</v>
      </c>
      <c r="F80" s="38">
        <v>-100</v>
      </c>
      <c r="G80" s="124">
        <v>2000</v>
      </c>
      <c r="H80" s="160">
        <v>1936</v>
      </c>
      <c r="I80" s="49">
        <f t="shared" si="39"/>
        <v>-64</v>
      </c>
      <c r="J80" s="38">
        <f t="shared" ref="J80" si="41">100-ROUND(H80/G80*100,1)</f>
        <v>3.2000000000000028</v>
      </c>
      <c r="K80" s="48">
        <v>2000</v>
      </c>
      <c r="L80" s="48">
        <v>38.6</v>
      </c>
      <c r="M80" s="49">
        <f t="shared" si="29"/>
        <v>-1961.4</v>
      </c>
      <c r="N80" s="38">
        <f t="shared" ref="N80" si="42">100-ROUND(L80/K80*100,1)</f>
        <v>98.1</v>
      </c>
      <c r="P80" s="32">
        <f t="shared" si="7"/>
        <v>1897.4</v>
      </c>
      <c r="R80" s="6">
        <v>3142</v>
      </c>
      <c r="S80" s="1">
        <v>38.6</v>
      </c>
      <c r="V80" s="73">
        <f t="shared" si="32"/>
        <v>38.6</v>
      </c>
    </row>
    <row r="81" spans="1:22" ht="19.5" thickBot="1" x14ac:dyDescent="0.3">
      <c r="A81" s="67" t="s">
        <v>102</v>
      </c>
      <c r="B81" s="26">
        <v>1180</v>
      </c>
      <c r="C81" s="139">
        <v>0</v>
      </c>
      <c r="D81" s="48">
        <v>0</v>
      </c>
      <c r="E81" s="49">
        <f t="shared" si="34"/>
        <v>0</v>
      </c>
      <c r="F81" s="38">
        <v>0</v>
      </c>
      <c r="G81" s="127">
        <v>0</v>
      </c>
      <c r="H81" s="48">
        <v>0</v>
      </c>
      <c r="I81" s="49">
        <v>0</v>
      </c>
      <c r="J81" s="38">
        <v>0</v>
      </c>
      <c r="K81" s="60">
        <v>0</v>
      </c>
      <c r="L81" s="48">
        <v>0</v>
      </c>
      <c r="M81" s="49">
        <v>0</v>
      </c>
      <c r="N81" s="38">
        <v>0</v>
      </c>
      <c r="P81" s="32">
        <f t="shared" si="7"/>
        <v>0</v>
      </c>
      <c r="V81" s="73">
        <f t="shared" si="32"/>
        <v>0</v>
      </c>
    </row>
    <row r="82" spans="1:22" ht="19.5" thickBot="1" x14ac:dyDescent="0.3">
      <c r="A82" s="25" t="s">
        <v>103</v>
      </c>
      <c r="B82" s="26">
        <v>1190</v>
      </c>
      <c r="C82" s="122">
        <f>C33+C36+C58/4+C53+C50</f>
        <v>39081.899999999994</v>
      </c>
      <c r="D82" s="36">
        <f>D33+D36+D58+D53+D50</f>
        <v>44443.19999999999</v>
      </c>
      <c r="E82" s="37">
        <f t="shared" si="34"/>
        <v>5361.2999999999956</v>
      </c>
      <c r="F82" s="38">
        <f>100-ROUND(D82/C82*100,1)</f>
        <v>-13.700000000000003</v>
      </c>
      <c r="G82" s="121">
        <f>G33+G36+G53+G50+G58</f>
        <v>136311.69999999998</v>
      </c>
      <c r="H82" s="69">
        <f>H33+H36+H53+H58+H50</f>
        <v>128908.29999999999</v>
      </c>
      <c r="I82" s="37">
        <f t="shared" ref="I82" si="43">H82-G82</f>
        <v>-7403.3999999999942</v>
      </c>
      <c r="J82" s="38">
        <f>100-ROUND(H82/G82*100,1)</f>
        <v>5.4000000000000057</v>
      </c>
      <c r="K82" s="28">
        <f>K33+K36+K53+K50+K58</f>
        <v>98378.199999999983</v>
      </c>
      <c r="L82" s="69">
        <f>L33+L36+L53+L58+L50</f>
        <v>88141.4</v>
      </c>
      <c r="M82" s="37">
        <f t="shared" ref="M82" si="44">L82-K82</f>
        <v>-10236.799999999988</v>
      </c>
      <c r="N82" s="38">
        <f>100-ROUND(L82/K82*100,1)</f>
        <v>10.400000000000006</v>
      </c>
      <c r="P82" s="32">
        <f t="shared" si="7"/>
        <v>40766.899999999994</v>
      </c>
    </row>
    <row r="83" spans="1:22" ht="19.5" thickBot="1" x14ac:dyDescent="0.3">
      <c r="A83" s="25" t="s">
        <v>104</v>
      </c>
      <c r="B83" s="26">
        <v>1200</v>
      </c>
      <c r="C83" s="122">
        <f>C60+C61+C62+C63+C64+C65+C66+C67+C74+C75+C77+C76+C78</f>
        <v>39081.9</v>
      </c>
      <c r="D83" s="36">
        <f>D60+D61+D62+D63+D64+D65+D66+D67+D74+D75+D77+D76+D78</f>
        <v>42143.600000000006</v>
      </c>
      <c r="E83" s="37">
        <f t="shared" si="34"/>
        <v>3061.7000000000044</v>
      </c>
      <c r="F83" s="38">
        <f>100-ROUND(D83/C83*100,1)</f>
        <v>-7.7999999999999972</v>
      </c>
      <c r="G83" s="121">
        <f>G60+G61+G62+G63+G64+G65+G66+G67+G74+G75+G76+G77+G78</f>
        <v>136311.69999999998</v>
      </c>
      <c r="H83" s="36">
        <f>H60+H61+H62+H63+H64+H65+H66+H67+H74+H75+H77+H76+H78</f>
        <v>126608.69999999998</v>
      </c>
      <c r="I83" s="37">
        <f>I60+I61+I62+I63+I64+I65+I66+I67+I74+I75+I77</f>
        <v>-9637.7999999999956</v>
      </c>
      <c r="J83" s="38">
        <f t="shared" ref="J83" si="45">100-ROUND(H83/G83*100,1)</f>
        <v>7.0999999999999943</v>
      </c>
      <c r="K83" s="28">
        <f>K60+K61+K62+K63+K64+K65+K66+K67+K74+K75+K76+K77+K78</f>
        <v>98378.2</v>
      </c>
      <c r="L83" s="36">
        <f>L60+L61+L62+L63+L64+L65+L66+L67+L74+L75+L77+L76+L78</f>
        <v>82045.800000000017</v>
      </c>
      <c r="M83" s="37">
        <f>M60+M61+M62+M63+M64+M65+M66+M67+M74+M75+M77</f>
        <v>-14300.200000000004</v>
      </c>
      <c r="N83" s="38">
        <f t="shared" ref="N83" si="46">100-ROUND(L83/K83*100,1)</f>
        <v>16.599999999999994</v>
      </c>
      <c r="P83" s="32">
        <f t="shared" si="7"/>
        <v>44562.899999999965</v>
      </c>
    </row>
    <row r="84" spans="1:22" ht="19.5" thickBot="1" x14ac:dyDescent="0.3">
      <c r="A84" s="25" t="s">
        <v>105</v>
      </c>
      <c r="B84" s="26">
        <v>1210</v>
      </c>
      <c r="C84" s="146">
        <f t="shared" ref="C84" si="47">C82-C83</f>
        <v>0</v>
      </c>
      <c r="D84" s="36">
        <f>D82-D83</f>
        <v>2299.599999999984</v>
      </c>
      <c r="E84" s="78"/>
      <c r="F84" s="79"/>
      <c r="G84" s="121">
        <f>G82-G83</f>
        <v>0</v>
      </c>
      <c r="H84" s="80">
        <f>H82-H83</f>
        <v>2299.6000000000058</v>
      </c>
      <c r="I84" s="37"/>
      <c r="J84" s="38"/>
      <c r="K84" s="28">
        <f>K82-K83</f>
        <v>0</v>
      </c>
      <c r="L84" s="80">
        <f>L82-L83</f>
        <v>6095.5999999999767</v>
      </c>
      <c r="M84" s="37"/>
      <c r="N84" s="38"/>
      <c r="O84" s="81"/>
      <c r="P84" s="32">
        <f t="shared" si="7"/>
        <v>-3795.9999999999709</v>
      </c>
    </row>
    <row r="85" spans="1:22" ht="18.600000000000001" thickBot="1" x14ac:dyDescent="0.3">
      <c r="A85" s="67"/>
      <c r="B85" s="26"/>
      <c r="C85" s="148"/>
      <c r="D85" s="82"/>
      <c r="E85" s="78"/>
      <c r="F85" s="79"/>
      <c r="G85" s="128"/>
      <c r="H85" s="82"/>
      <c r="I85" s="78"/>
      <c r="J85" s="79"/>
      <c r="K85" s="82"/>
      <c r="L85" s="82"/>
      <c r="M85" s="78"/>
      <c r="N85" s="79"/>
      <c r="O85" s="3"/>
      <c r="P85" s="32">
        <f t="shared" si="7"/>
        <v>0</v>
      </c>
    </row>
    <row r="86" spans="1:22" ht="19.5" thickBot="1" x14ac:dyDescent="0.3">
      <c r="A86" s="25" t="s">
        <v>106</v>
      </c>
      <c r="B86" s="26"/>
      <c r="C86" s="148"/>
      <c r="D86" s="82"/>
      <c r="E86" s="78"/>
      <c r="F86" s="79"/>
      <c r="G86" s="128"/>
      <c r="H86" s="82"/>
      <c r="I86" s="78"/>
      <c r="J86" s="79"/>
      <c r="K86" s="82"/>
      <c r="L86" s="82"/>
      <c r="M86" s="78"/>
      <c r="N86" s="79"/>
      <c r="P86" s="32">
        <f t="shared" si="7"/>
        <v>0</v>
      </c>
    </row>
    <row r="87" spans="1:22" ht="30.75" thickBot="1" x14ac:dyDescent="0.3">
      <c r="A87" s="67" t="s">
        <v>107</v>
      </c>
      <c r="B87" s="26">
        <v>2010</v>
      </c>
      <c r="C87" s="148"/>
      <c r="D87" s="82"/>
      <c r="E87" s="78"/>
      <c r="F87" s="79"/>
      <c r="G87" s="128"/>
      <c r="H87" s="82"/>
      <c r="I87" s="78"/>
      <c r="J87" s="79"/>
      <c r="K87" s="82"/>
      <c r="L87" s="82"/>
      <c r="M87" s="78"/>
      <c r="N87" s="79"/>
      <c r="P87" s="32">
        <f t="shared" si="7"/>
        <v>0</v>
      </c>
    </row>
    <row r="88" spans="1:22" ht="30.75" thickBot="1" x14ac:dyDescent="0.3">
      <c r="A88" s="67" t="s">
        <v>108</v>
      </c>
      <c r="B88" s="26">
        <v>2020</v>
      </c>
      <c r="C88" s="148"/>
      <c r="D88" s="82"/>
      <c r="E88" s="78"/>
      <c r="F88" s="79"/>
      <c r="G88" s="128"/>
      <c r="H88" s="82"/>
      <c r="I88" s="78"/>
      <c r="J88" s="79"/>
      <c r="K88" s="82"/>
      <c r="L88" s="82"/>
      <c r="M88" s="78"/>
      <c r="N88" s="79"/>
      <c r="P88" s="32">
        <f t="shared" si="7"/>
        <v>0</v>
      </c>
    </row>
    <row r="89" spans="1:22" ht="30.75" thickBot="1" x14ac:dyDescent="0.3">
      <c r="A89" s="67" t="s">
        <v>109</v>
      </c>
      <c r="B89" s="26">
        <v>2030</v>
      </c>
      <c r="C89" s="148"/>
      <c r="D89" s="82"/>
      <c r="E89" s="78"/>
      <c r="F89" s="79"/>
      <c r="G89" s="128"/>
      <c r="H89" s="82"/>
      <c r="I89" s="78"/>
      <c r="J89" s="79"/>
      <c r="K89" s="82"/>
      <c r="L89" s="82"/>
      <c r="M89" s="78"/>
      <c r="N89" s="79"/>
      <c r="P89" s="32">
        <f t="shared" si="7"/>
        <v>0</v>
      </c>
    </row>
    <row r="90" spans="1:22" ht="19.5" thickBot="1" x14ac:dyDescent="0.3">
      <c r="A90" s="67" t="s">
        <v>110</v>
      </c>
      <c r="B90" s="26">
        <v>2040</v>
      </c>
      <c r="C90" s="148"/>
      <c r="D90" s="82"/>
      <c r="E90" s="78"/>
      <c r="F90" s="79"/>
      <c r="G90" s="128"/>
      <c r="H90" s="82"/>
      <c r="I90" s="78"/>
      <c r="J90" s="79"/>
      <c r="K90" s="82"/>
      <c r="L90" s="82"/>
      <c r="M90" s="78"/>
      <c r="N90" s="79"/>
      <c r="P90" s="32">
        <f t="shared" si="7"/>
        <v>0</v>
      </c>
    </row>
    <row r="91" spans="1:22" ht="19.5" thickBot="1" x14ac:dyDescent="0.3">
      <c r="A91" s="67"/>
      <c r="B91" s="26"/>
      <c r="C91" s="148"/>
      <c r="D91" s="82"/>
      <c r="E91" s="78"/>
      <c r="F91" s="79"/>
      <c r="G91" s="128"/>
      <c r="H91" s="82"/>
      <c r="I91" s="78"/>
      <c r="J91" s="79"/>
      <c r="K91" s="82"/>
      <c r="L91" s="82"/>
      <c r="M91" s="78"/>
      <c r="N91" s="79"/>
      <c r="P91" s="32">
        <f t="shared" si="7"/>
        <v>0</v>
      </c>
    </row>
    <row r="92" spans="1:22" ht="19.5" thickBot="1" x14ac:dyDescent="0.3">
      <c r="A92" s="25" t="s">
        <v>111</v>
      </c>
      <c r="B92" s="26"/>
      <c r="C92" s="148"/>
      <c r="D92" s="82"/>
      <c r="E92" s="78"/>
      <c r="F92" s="79"/>
      <c r="G92" s="128"/>
      <c r="H92" s="82"/>
      <c r="I92" s="78"/>
      <c r="J92" s="79"/>
      <c r="K92" s="82"/>
      <c r="L92" s="82"/>
      <c r="M92" s="78"/>
      <c r="N92" s="79"/>
      <c r="P92" s="32">
        <f t="shared" si="7"/>
        <v>0</v>
      </c>
    </row>
    <row r="93" spans="1:22" ht="19.5" thickBot="1" x14ac:dyDescent="0.3">
      <c r="A93" s="67" t="s">
        <v>112</v>
      </c>
      <c r="B93" s="26">
        <v>3010</v>
      </c>
      <c r="C93" s="148"/>
      <c r="D93" s="82"/>
      <c r="E93" s="78"/>
      <c r="F93" s="79"/>
      <c r="G93" s="128"/>
      <c r="H93" s="82"/>
      <c r="I93" s="78"/>
      <c r="J93" s="79"/>
      <c r="K93" s="82"/>
      <c r="L93" s="82"/>
      <c r="M93" s="78"/>
      <c r="N93" s="79"/>
      <c r="P93" s="32">
        <f t="shared" si="7"/>
        <v>0</v>
      </c>
    </row>
    <row r="94" spans="1:22" ht="30.75" thickBot="1" x14ac:dyDescent="0.3">
      <c r="A94" s="35" t="s">
        <v>113</v>
      </c>
      <c r="B94" s="26">
        <v>3011</v>
      </c>
      <c r="C94" s="148"/>
      <c r="D94" s="82"/>
      <c r="E94" s="78"/>
      <c r="F94" s="79"/>
      <c r="G94" s="128"/>
      <c r="H94" s="82"/>
      <c r="I94" s="78"/>
      <c r="J94" s="79"/>
      <c r="K94" s="82"/>
      <c r="L94" s="82"/>
      <c r="M94" s="78"/>
      <c r="N94" s="79"/>
      <c r="P94" s="32">
        <f t="shared" si="7"/>
        <v>0</v>
      </c>
    </row>
    <row r="95" spans="1:22" ht="19.5" thickBot="1" x14ac:dyDescent="0.3">
      <c r="A95" s="25" t="s">
        <v>114</v>
      </c>
      <c r="B95" s="26">
        <v>3020</v>
      </c>
      <c r="C95" s="129">
        <f>C96+C101+C105</f>
        <v>1752</v>
      </c>
      <c r="D95" s="84">
        <f>D96+D101+D105</f>
        <v>4049.6000000000004</v>
      </c>
      <c r="E95" s="85">
        <f>D95-C95</f>
        <v>2297.6000000000004</v>
      </c>
      <c r="F95" s="38">
        <f>100-ROUND(D95/C95*100,1)</f>
        <v>-131.1</v>
      </c>
      <c r="G95" s="129">
        <f>G96+G101+G105</f>
        <v>6284.7999999999993</v>
      </c>
      <c r="H95" s="84">
        <f>H96+H101+H105</f>
        <v>5384.5</v>
      </c>
      <c r="I95" s="85">
        <f>H95-G95</f>
        <v>-900.29999999999927</v>
      </c>
      <c r="J95" s="38">
        <f t="shared" ref="J95:J100" si="48">100-ROUND(H95/G95*100,1)</f>
        <v>14.299999999999997</v>
      </c>
      <c r="K95" s="83">
        <f>K96+K101+K105</f>
        <v>5145.3999999999996</v>
      </c>
      <c r="L95" s="84">
        <f>L96+L101+L105</f>
        <v>1334.9</v>
      </c>
      <c r="M95" s="85">
        <f>L95-K95</f>
        <v>-3810.4999999999995</v>
      </c>
      <c r="N95" s="38">
        <f t="shared" ref="N95:N98" si="49">100-ROUND(L95/K95*100,1)</f>
        <v>74.099999999999994</v>
      </c>
      <c r="P95" s="32">
        <f t="shared" si="7"/>
        <v>4049.6</v>
      </c>
    </row>
    <row r="96" spans="1:22" ht="27" customHeight="1" thickBot="1" x14ac:dyDescent="0.3">
      <c r="A96" s="86" t="s">
        <v>115</v>
      </c>
      <c r="B96" s="26">
        <v>3022</v>
      </c>
      <c r="C96" s="129">
        <f>C98+C97+C99+C100</f>
        <v>1752</v>
      </c>
      <c r="D96" s="84">
        <f>D97+D98+D99+D100</f>
        <v>2152.2000000000003</v>
      </c>
      <c r="E96" s="85">
        <f>D96-C96</f>
        <v>400.20000000000027</v>
      </c>
      <c r="F96" s="38">
        <f>100-ROUND(D96/C96*100,1)</f>
        <v>-22.799999999999997</v>
      </c>
      <c r="G96" s="129">
        <f>G98+G97+G100</f>
        <v>4284.7999999999993</v>
      </c>
      <c r="H96" s="84">
        <f>H97+H98+H99+H100</f>
        <v>3448.5</v>
      </c>
      <c r="I96" s="85">
        <f>H96-G96</f>
        <v>-836.29999999999927</v>
      </c>
      <c r="J96" s="30">
        <f t="shared" si="48"/>
        <v>19.5</v>
      </c>
      <c r="K96" s="83">
        <f>K98+K97+K100</f>
        <v>3145.3999999999996</v>
      </c>
      <c r="L96" s="84">
        <f>L97+L98+L99+L100</f>
        <v>1296.3000000000002</v>
      </c>
      <c r="M96" s="85">
        <f>L96-K96</f>
        <v>-1849.0999999999995</v>
      </c>
      <c r="N96" s="30">
        <f t="shared" si="49"/>
        <v>58.8</v>
      </c>
      <c r="P96" s="32">
        <f t="shared" si="7"/>
        <v>2152.1999999999998</v>
      </c>
    </row>
    <row r="97" spans="1:16" ht="30.75" thickBot="1" x14ac:dyDescent="0.3">
      <c r="A97" s="35" t="s">
        <v>116</v>
      </c>
      <c r="B97" s="26"/>
      <c r="C97" s="130">
        <v>1752</v>
      </c>
      <c r="D97" s="82">
        <v>2012.4</v>
      </c>
      <c r="E97" s="70">
        <f>D97-C97</f>
        <v>260.40000000000009</v>
      </c>
      <c r="F97" s="38">
        <f>100-ROUND(D97/C97*100,1)</f>
        <v>-14.900000000000006</v>
      </c>
      <c r="G97" s="130">
        <v>2934.3</v>
      </c>
      <c r="H97" s="82">
        <v>2883.4</v>
      </c>
      <c r="I97" s="70">
        <f>H97-G97</f>
        <v>-50.900000000000091</v>
      </c>
      <c r="J97" s="38">
        <f t="shared" si="48"/>
        <v>1.7000000000000028</v>
      </c>
      <c r="K97" s="87">
        <v>1182.3</v>
      </c>
      <c r="L97" s="82">
        <v>871</v>
      </c>
      <c r="M97" s="70">
        <f>L97-K97</f>
        <v>-311.29999999999995</v>
      </c>
      <c r="N97" s="38">
        <f t="shared" si="49"/>
        <v>26.299999999999997</v>
      </c>
      <c r="P97" s="32">
        <f t="shared" si="7"/>
        <v>2012.4</v>
      </c>
    </row>
    <row r="98" spans="1:16" ht="30.75" thickBot="1" x14ac:dyDescent="0.3">
      <c r="A98" s="35" t="s">
        <v>117</v>
      </c>
      <c r="B98" s="118"/>
      <c r="C98" s="130">
        <v>0</v>
      </c>
      <c r="D98" s="82">
        <v>139.80000000000001</v>
      </c>
      <c r="E98" s="70">
        <f>D98-C98</f>
        <v>139.80000000000001</v>
      </c>
      <c r="F98" s="38">
        <v>-100</v>
      </c>
      <c r="G98" s="130">
        <v>1248.0999999999999</v>
      </c>
      <c r="H98" s="82">
        <v>462.7</v>
      </c>
      <c r="I98" s="70">
        <f>H98-G98</f>
        <v>-785.39999999999986</v>
      </c>
      <c r="J98" s="38">
        <f t="shared" si="48"/>
        <v>62.9</v>
      </c>
      <c r="K98" s="87">
        <v>1963.1</v>
      </c>
      <c r="L98" s="82">
        <v>322.89999999999998</v>
      </c>
      <c r="M98" s="70">
        <f>L98-K98</f>
        <v>-1640.1999999999998</v>
      </c>
      <c r="N98" s="38">
        <f t="shared" si="49"/>
        <v>83.6</v>
      </c>
      <c r="P98" s="32">
        <f t="shared" si="7"/>
        <v>139.80000000000001</v>
      </c>
    </row>
    <row r="99" spans="1:16" ht="36.75" customHeight="1" thickBot="1" x14ac:dyDescent="0.3">
      <c r="A99" s="35" t="s">
        <v>118</v>
      </c>
      <c r="B99" s="26">
        <v>3023</v>
      </c>
      <c r="C99" s="130">
        <v>0</v>
      </c>
      <c r="D99" s="87">
        <v>0</v>
      </c>
      <c r="E99" s="96">
        <v>0</v>
      </c>
      <c r="F99" s="79">
        <v>0</v>
      </c>
      <c r="G99" s="130">
        <v>0</v>
      </c>
      <c r="H99" s="82">
        <v>0</v>
      </c>
      <c r="I99" s="70">
        <v>0</v>
      </c>
      <c r="J99" s="79">
        <v>0</v>
      </c>
      <c r="K99" s="87">
        <v>0</v>
      </c>
      <c r="L99" s="82">
        <v>0</v>
      </c>
      <c r="M99" s="70">
        <v>0</v>
      </c>
      <c r="N99" s="79">
        <v>0</v>
      </c>
      <c r="P99" s="32">
        <f t="shared" si="7"/>
        <v>0</v>
      </c>
    </row>
    <row r="100" spans="1:16" ht="30.75" thickBot="1" x14ac:dyDescent="0.3">
      <c r="A100" s="35" t="s">
        <v>119</v>
      </c>
      <c r="B100" s="26">
        <v>3024</v>
      </c>
      <c r="C100" s="130">
        <v>0</v>
      </c>
      <c r="D100" s="87"/>
      <c r="E100" s="96">
        <f>D100-C100</f>
        <v>0</v>
      </c>
      <c r="F100" s="79">
        <v>0</v>
      </c>
      <c r="G100" s="130">
        <v>102.4</v>
      </c>
      <c r="H100" s="89">
        <v>102.4</v>
      </c>
      <c r="I100" s="90">
        <f>H100-G100</f>
        <v>0</v>
      </c>
      <c r="J100" s="38">
        <f t="shared" si="48"/>
        <v>0</v>
      </c>
      <c r="K100" s="88">
        <v>0</v>
      </c>
      <c r="L100" s="89">
        <v>102.4</v>
      </c>
      <c r="M100" s="90">
        <f>L100-K100</f>
        <v>102.4</v>
      </c>
      <c r="N100" s="79">
        <v>-100</v>
      </c>
      <c r="P100" s="32">
        <f t="shared" ref="P100:P108" si="50">H100-L100</f>
        <v>0</v>
      </c>
    </row>
    <row r="101" spans="1:16" ht="43.5" thickBot="1" x14ac:dyDescent="0.3">
      <c r="A101" s="86" t="s">
        <v>120</v>
      </c>
      <c r="B101" s="59">
        <v>3025</v>
      </c>
      <c r="C101" s="129">
        <v>0</v>
      </c>
      <c r="D101" s="84">
        <f>D102+D104+D103</f>
        <v>1897.4</v>
      </c>
      <c r="E101" s="85">
        <f>E102+E104+E106+E103</f>
        <v>1897.4</v>
      </c>
      <c r="F101" s="38">
        <v>-100</v>
      </c>
      <c r="G101" s="131">
        <f t="shared" ref="G101:I101" si="51">G102+G104+G103</f>
        <v>2000</v>
      </c>
      <c r="H101" s="84">
        <f t="shared" si="51"/>
        <v>1936</v>
      </c>
      <c r="I101" s="84">
        <f t="shared" si="51"/>
        <v>-64</v>
      </c>
      <c r="J101" s="30">
        <f t="shared" ref="J101:J103" si="52">100-ROUND(H101/G101*100,1)</f>
        <v>3.2000000000000028</v>
      </c>
      <c r="K101" s="84">
        <f t="shared" ref="K101:M101" si="53">K102+K104+K103</f>
        <v>2000</v>
      </c>
      <c r="L101" s="84">
        <f t="shared" si="53"/>
        <v>38.6</v>
      </c>
      <c r="M101" s="84">
        <f t="shared" si="53"/>
        <v>-1961.4</v>
      </c>
      <c r="N101" s="30">
        <f t="shared" ref="N101:N103" si="54">100-ROUND(L101/K101*100,1)</f>
        <v>98.1</v>
      </c>
      <c r="P101" s="32">
        <f t="shared" si="50"/>
        <v>1897.4</v>
      </c>
    </row>
    <row r="102" spans="1:16" ht="60.75" thickBot="1" x14ac:dyDescent="0.3">
      <c r="A102" s="35" t="s">
        <v>121</v>
      </c>
      <c r="B102" s="26"/>
      <c r="C102" s="130">
        <v>0</v>
      </c>
      <c r="D102" s="82">
        <v>929.4</v>
      </c>
      <c r="E102" s="70">
        <f>D102-C102</f>
        <v>929.4</v>
      </c>
      <c r="F102" s="38">
        <v>-100</v>
      </c>
      <c r="G102" s="128">
        <v>1000</v>
      </c>
      <c r="H102" s="82">
        <v>968</v>
      </c>
      <c r="I102" s="70">
        <f t="shared" ref="I102:I108" si="55">H102-G102</f>
        <v>-32</v>
      </c>
      <c r="J102" s="38">
        <f t="shared" si="52"/>
        <v>3.2000000000000028</v>
      </c>
      <c r="K102" s="82">
        <v>1000</v>
      </c>
      <c r="L102" s="82">
        <v>38.6</v>
      </c>
      <c r="M102" s="70">
        <f>L102-K102</f>
        <v>-961.4</v>
      </c>
      <c r="N102" s="38">
        <f t="shared" si="54"/>
        <v>96.1</v>
      </c>
      <c r="P102" s="32">
        <f t="shared" si="50"/>
        <v>929.4</v>
      </c>
    </row>
    <row r="103" spans="1:16" ht="60.75" thickBot="1" x14ac:dyDescent="0.3">
      <c r="A103" s="35" t="s">
        <v>122</v>
      </c>
      <c r="B103" s="26"/>
      <c r="C103" s="130">
        <v>0</v>
      </c>
      <c r="D103" s="82">
        <v>968</v>
      </c>
      <c r="E103" s="70">
        <f>D103-C103</f>
        <v>968</v>
      </c>
      <c r="F103" s="38">
        <v>-100</v>
      </c>
      <c r="G103" s="128">
        <v>1000</v>
      </c>
      <c r="H103" s="82">
        <v>968</v>
      </c>
      <c r="I103" s="70">
        <f t="shared" si="55"/>
        <v>-32</v>
      </c>
      <c r="J103" s="38">
        <f t="shared" si="52"/>
        <v>3.2000000000000028</v>
      </c>
      <c r="K103" s="82">
        <v>1000</v>
      </c>
      <c r="L103" s="82"/>
      <c r="M103" s="70">
        <f>L103-K103</f>
        <v>-1000</v>
      </c>
      <c r="N103" s="38">
        <f t="shared" si="54"/>
        <v>100</v>
      </c>
      <c r="P103" s="32">
        <f t="shared" si="50"/>
        <v>968</v>
      </c>
    </row>
    <row r="104" spans="1:16" ht="45.75" thickBot="1" x14ac:dyDescent="0.3">
      <c r="A104" s="35" t="s">
        <v>123</v>
      </c>
      <c r="B104" s="26"/>
      <c r="C104" s="130">
        <v>0</v>
      </c>
      <c r="D104" s="88">
        <v>0</v>
      </c>
      <c r="E104" s="163">
        <f>D104-C104</f>
        <v>0</v>
      </c>
      <c r="F104" s="105">
        <v>0</v>
      </c>
      <c r="G104" s="165">
        <v>0</v>
      </c>
      <c r="H104" s="164">
        <v>0</v>
      </c>
      <c r="I104" s="105">
        <v>0</v>
      </c>
      <c r="J104" s="104">
        <v>0</v>
      </c>
      <c r="K104" s="82">
        <v>0</v>
      </c>
      <c r="L104" s="82">
        <v>0</v>
      </c>
      <c r="M104" s="78">
        <v>0</v>
      </c>
      <c r="N104" s="79">
        <v>0</v>
      </c>
      <c r="P104" s="32">
        <f t="shared" si="50"/>
        <v>0</v>
      </c>
    </row>
    <row r="105" spans="1:16" ht="19.5" thickBot="1" x14ac:dyDescent="0.3">
      <c r="A105" s="86" t="s">
        <v>100</v>
      </c>
      <c r="B105" s="26">
        <v>3026</v>
      </c>
      <c r="C105" s="131">
        <f>C106+C107+C108</f>
        <v>0</v>
      </c>
      <c r="D105" s="84">
        <f>D106+D107+D108</f>
        <v>0</v>
      </c>
      <c r="E105" s="91">
        <f>E106</f>
        <v>0</v>
      </c>
      <c r="F105" s="92">
        <v>0</v>
      </c>
      <c r="G105" s="131">
        <f>G106+G107+G108</f>
        <v>0</v>
      </c>
      <c r="H105" s="84">
        <f>H106+H107+H108</f>
        <v>0</v>
      </c>
      <c r="I105" s="78">
        <f t="shared" si="55"/>
        <v>0</v>
      </c>
      <c r="J105" s="92">
        <v>0</v>
      </c>
      <c r="K105" s="84">
        <f>K106+K107+K108</f>
        <v>0</v>
      </c>
      <c r="L105" s="84">
        <f>L106+L107+L108</f>
        <v>0</v>
      </c>
      <c r="M105" s="78">
        <f>L105-K105</f>
        <v>0</v>
      </c>
      <c r="N105" s="92">
        <v>0</v>
      </c>
      <c r="P105" s="32">
        <f t="shared" si="50"/>
        <v>0</v>
      </c>
    </row>
    <row r="106" spans="1:16" ht="30.75" thickBot="1" x14ac:dyDescent="0.3">
      <c r="A106" s="35" t="s">
        <v>124</v>
      </c>
      <c r="B106" s="26"/>
      <c r="C106" s="128">
        <v>0</v>
      </c>
      <c r="D106" s="82">
        <v>0</v>
      </c>
      <c r="E106" s="78">
        <f>D106-C106</f>
        <v>0</v>
      </c>
      <c r="F106" s="79"/>
      <c r="G106" s="128">
        <v>0</v>
      </c>
      <c r="H106" s="82">
        <v>0</v>
      </c>
      <c r="I106" s="78">
        <f t="shared" si="55"/>
        <v>0</v>
      </c>
      <c r="J106" s="79"/>
      <c r="K106" s="82">
        <v>0</v>
      </c>
      <c r="L106" s="82">
        <v>0</v>
      </c>
      <c r="M106" s="78">
        <f>L106-K106</f>
        <v>0</v>
      </c>
      <c r="N106" s="79"/>
      <c r="P106" s="32">
        <f t="shared" si="50"/>
        <v>0</v>
      </c>
    </row>
    <row r="107" spans="1:16" ht="30.75" thickBot="1" x14ac:dyDescent="0.3">
      <c r="A107" s="35" t="s">
        <v>125</v>
      </c>
      <c r="B107" s="26"/>
      <c r="C107" s="128">
        <v>0</v>
      </c>
      <c r="D107" s="82">
        <v>0</v>
      </c>
      <c r="E107" s="78">
        <f>D107-C107</f>
        <v>0</v>
      </c>
      <c r="F107" s="79"/>
      <c r="G107" s="128">
        <v>0</v>
      </c>
      <c r="H107" s="82">
        <v>0</v>
      </c>
      <c r="I107" s="78">
        <f t="shared" si="55"/>
        <v>0</v>
      </c>
      <c r="J107" s="79"/>
      <c r="K107" s="82">
        <v>0</v>
      </c>
      <c r="L107" s="82">
        <v>0</v>
      </c>
      <c r="M107" s="78">
        <f>L107-K107</f>
        <v>0</v>
      </c>
      <c r="N107" s="79"/>
      <c r="P107" s="32">
        <f t="shared" si="50"/>
        <v>0</v>
      </c>
    </row>
    <row r="108" spans="1:16" ht="30.75" thickBot="1" x14ac:dyDescent="0.3">
      <c r="A108" s="35" t="s">
        <v>126</v>
      </c>
      <c r="B108" s="26"/>
      <c r="C108" s="128">
        <v>0</v>
      </c>
      <c r="D108" s="82"/>
      <c r="E108" s="78">
        <f>D108-C108</f>
        <v>0</v>
      </c>
      <c r="F108" s="79"/>
      <c r="G108" s="128">
        <v>0</v>
      </c>
      <c r="H108" s="82"/>
      <c r="I108" s="78">
        <f t="shared" si="55"/>
        <v>0</v>
      </c>
      <c r="J108" s="79"/>
      <c r="K108" s="82">
        <v>0</v>
      </c>
      <c r="L108" s="82"/>
      <c r="M108" s="78">
        <f>L108-K108</f>
        <v>0</v>
      </c>
      <c r="N108" s="79"/>
      <c r="P108" s="32">
        <f t="shared" si="50"/>
        <v>0</v>
      </c>
    </row>
    <row r="109" spans="1:16" ht="19.5" thickBot="1" x14ac:dyDescent="0.3">
      <c r="A109" s="67" t="s">
        <v>127</v>
      </c>
      <c r="B109" s="26">
        <v>3030</v>
      </c>
      <c r="C109" s="148"/>
      <c r="D109" s="82"/>
      <c r="E109" s="78"/>
      <c r="F109" s="79"/>
      <c r="G109" s="128"/>
      <c r="H109" s="82"/>
      <c r="I109" s="78"/>
      <c r="J109" s="79"/>
      <c r="K109" s="82"/>
      <c r="L109" s="82"/>
      <c r="M109" s="78"/>
      <c r="N109" s="79"/>
    </row>
    <row r="110" spans="1:16" ht="19.5" thickBot="1" x14ac:dyDescent="0.3">
      <c r="A110" s="25" t="s">
        <v>128</v>
      </c>
      <c r="B110" s="26"/>
      <c r="C110" s="148"/>
      <c r="D110" s="82"/>
      <c r="E110" s="78"/>
      <c r="F110" s="79"/>
      <c r="G110" s="128"/>
      <c r="H110" s="82"/>
      <c r="I110" s="78"/>
      <c r="J110" s="79"/>
      <c r="K110" s="82"/>
      <c r="L110" s="82"/>
      <c r="M110" s="78"/>
      <c r="N110" s="79"/>
    </row>
    <row r="111" spans="1:16" ht="30.75" thickBot="1" x14ac:dyDescent="0.3">
      <c r="A111" s="67" t="s">
        <v>129</v>
      </c>
      <c r="B111" s="26">
        <v>4010</v>
      </c>
      <c r="C111" s="148"/>
      <c r="D111" s="82"/>
      <c r="E111" s="78"/>
      <c r="F111" s="79"/>
      <c r="G111" s="128"/>
      <c r="H111" s="82"/>
      <c r="I111" s="78"/>
      <c r="J111" s="79"/>
      <c r="K111" s="82"/>
      <c r="L111" s="82"/>
      <c r="M111" s="78"/>
      <c r="N111" s="79"/>
    </row>
    <row r="112" spans="1:16" ht="19.5" thickBot="1" x14ac:dyDescent="0.3">
      <c r="A112" s="35" t="s">
        <v>130</v>
      </c>
      <c r="B112" s="26">
        <v>4011</v>
      </c>
      <c r="C112" s="148"/>
      <c r="D112" s="82"/>
      <c r="E112" s="78"/>
      <c r="F112" s="79"/>
      <c r="G112" s="128"/>
      <c r="H112" s="82"/>
      <c r="I112" s="78"/>
      <c r="J112" s="79"/>
      <c r="K112" s="82"/>
      <c r="L112" s="82"/>
      <c r="M112" s="78"/>
      <c r="N112" s="79"/>
    </row>
    <row r="113" spans="1:14" ht="19.5" thickBot="1" x14ac:dyDescent="0.3">
      <c r="A113" s="35" t="s">
        <v>131</v>
      </c>
      <c r="B113" s="26">
        <v>4012</v>
      </c>
      <c r="C113" s="148"/>
      <c r="D113" s="82"/>
      <c r="E113" s="78"/>
      <c r="F113" s="79"/>
      <c r="G113" s="128"/>
      <c r="H113" s="82"/>
      <c r="I113" s="78"/>
      <c r="J113" s="79"/>
      <c r="K113" s="82"/>
      <c r="L113" s="82"/>
      <c r="M113" s="78"/>
      <c r="N113" s="79"/>
    </row>
    <row r="114" spans="1:14" ht="19.5" thickBot="1" x14ac:dyDescent="0.3">
      <c r="A114" s="35" t="s">
        <v>132</v>
      </c>
      <c r="B114" s="26">
        <v>4013</v>
      </c>
      <c r="C114" s="148"/>
      <c r="D114" s="82"/>
      <c r="E114" s="78"/>
      <c r="F114" s="79"/>
      <c r="G114" s="128"/>
      <c r="H114" s="82"/>
      <c r="I114" s="78"/>
      <c r="J114" s="79"/>
      <c r="K114" s="82"/>
      <c r="L114" s="82"/>
      <c r="M114" s="78"/>
      <c r="N114" s="79"/>
    </row>
    <row r="115" spans="1:14" ht="19.5" thickBot="1" x14ac:dyDescent="0.3">
      <c r="A115" s="67" t="s">
        <v>133</v>
      </c>
      <c r="B115" s="26">
        <v>4020</v>
      </c>
      <c r="C115" s="148"/>
      <c r="D115" s="82"/>
      <c r="E115" s="78"/>
      <c r="F115" s="79"/>
      <c r="G115" s="128"/>
      <c r="H115" s="82"/>
      <c r="I115" s="78"/>
      <c r="J115" s="79"/>
      <c r="K115" s="82"/>
      <c r="L115" s="82"/>
      <c r="M115" s="78"/>
      <c r="N115" s="79"/>
    </row>
    <row r="116" spans="1:14" ht="30.75" thickBot="1" x14ac:dyDescent="0.3">
      <c r="A116" s="67" t="s">
        <v>134</v>
      </c>
      <c r="B116" s="26">
        <v>4030</v>
      </c>
      <c r="C116" s="148"/>
      <c r="D116" s="82"/>
      <c r="E116" s="78"/>
      <c r="F116" s="79"/>
      <c r="G116" s="128"/>
      <c r="H116" s="82"/>
      <c r="I116" s="78"/>
      <c r="J116" s="79"/>
      <c r="K116" s="82"/>
      <c r="L116" s="82"/>
      <c r="M116" s="78"/>
      <c r="N116" s="79"/>
    </row>
    <row r="117" spans="1:14" ht="19.5" thickBot="1" x14ac:dyDescent="0.3">
      <c r="A117" s="35" t="s">
        <v>130</v>
      </c>
      <c r="B117" s="26">
        <v>4031</v>
      </c>
      <c r="C117" s="148"/>
      <c r="D117" s="82"/>
      <c r="E117" s="78"/>
      <c r="F117" s="79"/>
      <c r="G117" s="128"/>
      <c r="H117" s="82"/>
      <c r="I117" s="78"/>
      <c r="J117" s="79"/>
      <c r="K117" s="82"/>
      <c r="L117" s="82"/>
      <c r="M117" s="78"/>
      <c r="N117" s="79"/>
    </row>
    <row r="118" spans="1:14" ht="19.5" thickBot="1" x14ac:dyDescent="0.3">
      <c r="A118" s="35" t="s">
        <v>131</v>
      </c>
      <c r="B118" s="26">
        <v>4032</v>
      </c>
      <c r="C118" s="148"/>
      <c r="D118" s="82"/>
      <c r="E118" s="78"/>
      <c r="F118" s="79"/>
      <c r="G118" s="128"/>
      <c r="H118" s="82"/>
      <c r="I118" s="78"/>
      <c r="J118" s="79"/>
      <c r="K118" s="82"/>
      <c r="L118" s="82"/>
      <c r="M118" s="78"/>
      <c r="N118" s="79"/>
    </row>
    <row r="119" spans="1:14" ht="19.5" thickBot="1" x14ac:dyDescent="0.3">
      <c r="A119" s="35" t="s">
        <v>132</v>
      </c>
      <c r="B119" s="26">
        <v>4033</v>
      </c>
      <c r="C119" s="148"/>
      <c r="D119" s="82"/>
      <c r="E119" s="78"/>
      <c r="F119" s="79"/>
      <c r="G119" s="128"/>
      <c r="H119" s="82"/>
      <c r="I119" s="78"/>
      <c r="J119" s="79"/>
      <c r="K119" s="82"/>
      <c r="L119" s="82"/>
      <c r="M119" s="78"/>
      <c r="N119" s="79"/>
    </row>
    <row r="120" spans="1:14" ht="19.5" thickBot="1" x14ac:dyDescent="0.3">
      <c r="A120" s="67" t="s">
        <v>135</v>
      </c>
      <c r="B120" s="26">
        <v>4040</v>
      </c>
      <c r="C120" s="148"/>
      <c r="D120" s="82"/>
      <c r="E120" s="78"/>
      <c r="F120" s="79"/>
      <c r="G120" s="128"/>
      <c r="H120" s="82"/>
      <c r="I120" s="78"/>
      <c r="J120" s="79"/>
      <c r="K120" s="82"/>
      <c r="L120" s="82"/>
      <c r="M120" s="78"/>
      <c r="N120" s="79"/>
    </row>
    <row r="121" spans="1:14" ht="19.5" thickBot="1" x14ac:dyDescent="0.3">
      <c r="A121" s="67"/>
      <c r="B121" s="26"/>
      <c r="C121" s="148"/>
      <c r="D121" s="82"/>
      <c r="E121" s="78"/>
      <c r="F121" s="79"/>
      <c r="G121" s="128"/>
      <c r="H121" s="82"/>
      <c r="I121" s="78"/>
      <c r="J121" s="79"/>
      <c r="K121" s="82"/>
      <c r="L121" s="82"/>
      <c r="M121" s="78"/>
      <c r="N121" s="79"/>
    </row>
    <row r="122" spans="1:14" ht="19.5" thickBot="1" x14ac:dyDescent="0.3">
      <c r="A122" s="25" t="s">
        <v>136</v>
      </c>
      <c r="B122" s="26"/>
      <c r="C122" s="148"/>
      <c r="D122" s="82"/>
      <c r="E122" s="78"/>
      <c r="F122" s="79"/>
      <c r="G122" s="128"/>
      <c r="H122" s="82"/>
      <c r="I122" s="78"/>
      <c r="J122" s="79"/>
      <c r="K122" s="82"/>
      <c r="L122" s="82"/>
      <c r="M122" s="78"/>
      <c r="N122" s="79"/>
    </row>
    <row r="123" spans="1:14" ht="19.5" thickBot="1" x14ac:dyDescent="0.3">
      <c r="A123" s="67" t="s">
        <v>137</v>
      </c>
      <c r="B123" s="26">
        <v>5010</v>
      </c>
      <c r="C123" s="148"/>
      <c r="D123" s="82"/>
      <c r="E123" s="78"/>
      <c r="F123" s="79"/>
      <c r="G123" s="128"/>
      <c r="H123" s="82"/>
      <c r="I123" s="78"/>
      <c r="J123" s="79"/>
      <c r="K123" s="82"/>
      <c r="L123" s="82"/>
      <c r="M123" s="78"/>
      <c r="N123" s="79"/>
    </row>
    <row r="124" spans="1:14" ht="30.75" thickBot="1" x14ac:dyDescent="0.3">
      <c r="A124" s="67" t="s">
        <v>138</v>
      </c>
      <c r="B124" s="26">
        <v>5020</v>
      </c>
      <c r="C124" s="148"/>
      <c r="D124" s="82"/>
      <c r="E124" s="78"/>
      <c r="F124" s="79"/>
      <c r="G124" s="128"/>
      <c r="H124" s="82"/>
      <c r="I124" s="78"/>
      <c r="J124" s="79"/>
      <c r="K124" s="82"/>
      <c r="L124" s="82"/>
      <c r="M124" s="78"/>
      <c r="N124" s="79"/>
    </row>
    <row r="125" spans="1:14" ht="45.75" thickBot="1" x14ac:dyDescent="0.3">
      <c r="A125" s="67" t="s">
        <v>139</v>
      </c>
      <c r="B125" s="26">
        <v>5030</v>
      </c>
      <c r="C125" s="148"/>
      <c r="D125" s="82"/>
      <c r="E125" s="78"/>
      <c r="F125" s="79"/>
      <c r="G125" s="128"/>
      <c r="H125" s="82"/>
      <c r="I125" s="78"/>
      <c r="J125" s="79"/>
      <c r="K125" s="82"/>
      <c r="L125" s="82"/>
      <c r="M125" s="78"/>
      <c r="N125" s="79"/>
    </row>
    <row r="126" spans="1:14" ht="19.5" thickBot="1" x14ac:dyDescent="0.3">
      <c r="A126" s="67" t="s">
        <v>140</v>
      </c>
      <c r="B126" s="26">
        <v>5040</v>
      </c>
      <c r="C126" s="148"/>
      <c r="D126" s="82"/>
      <c r="E126" s="78"/>
      <c r="F126" s="79"/>
      <c r="G126" s="128"/>
      <c r="H126" s="82"/>
      <c r="I126" s="78"/>
      <c r="J126" s="79"/>
      <c r="K126" s="82"/>
      <c r="L126" s="82"/>
      <c r="M126" s="78"/>
      <c r="N126" s="79"/>
    </row>
    <row r="127" spans="1:14" ht="19.5" thickBot="1" x14ac:dyDescent="0.3">
      <c r="A127" s="67"/>
      <c r="B127" s="26"/>
      <c r="C127" s="148"/>
      <c r="D127" s="82"/>
      <c r="E127" s="78"/>
      <c r="F127" s="79"/>
      <c r="G127" s="128"/>
      <c r="H127" s="82"/>
      <c r="I127" s="78"/>
      <c r="J127" s="79"/>
      <c r="K127" s="82"/>
      <c r="L127" s="82"/>
      <c r="M127" s="78"/>
      <c r="N127" s="79"/>
    </row>
    <row r="128" spans="1:14" ht="19.5" thickBot="1" x14ac:dyDescent="0.3">
      <c r="A128" s="25" t="s">
        <v>141</v>
      </c>
      <c r="B128" s="26"/>
      <c r="C128" s="148"/>
      <c r="D128" s="82"/>
      <c r="E128" s="78"/>
      <c r="F128" s="79"/>
      <c r="G128" s="128"/>
      <c r="H128" s="82"/>
      <c r="I128" s="78"/>
      <c r="J128" s="79"/>
      <c r="K128" s="82"/>
      <c r="L128" s="82"/>
      <c r="M128" s="78"/>
      <c r="N128" s="79"/>
    </row>
    <row r="129" spans="1:20" ht="19.5" thickBot="1" x14ac:dyDescent="0.3">
      <c r="A129" s="67" t="s">
        <v>142</v>
      </c>
      <c r="B129" s="26">
        <v>6010</v>
      </c>
      <c r="C129" s="148"/>
      <c r="D129" s="82"/>
      <c r="E129" s="78"/>
      <c r="F129" s="79"/>
      <c r="G129" s="128"/>
      <c r="H129" s="82"/>
      <c r="I129" s="78"/>
      <c r="J129" s="79"/>
      <c r="K129" s="82"/>
      <c r="L129" s="82"/>
      <c r="M129" s="78"/>
      <c r="N129" s="79"/>
    </row>
    <row r="130" spans="1:20" ht="19.5" thickBot="1" x14ac:dyDescent="0.3">
      <c r="A130" s="67" t="s">
        <v>143</v>
      </c>
      <c r="B130" s="26">
        <v>6020</v>
      </c>
      <c r="C130" s="148"/>
      <c r="D130" s="82"/>
      <c r="E130" s="78"/>
      <c r="F130" s="79"/>
      <c r="G130" s="128"/>
      <c r="H130" s="82"/>
      <c r="I130" s="78"/>
      <c r="J130" s="79"/>
      <c r="K130" s="82"/>
      <c r="L130" s="82"/>
      <c r="M130" s="78"/>
      <c r="N130" s="79"/>
    </row>
    <row r="131" spans="1:20" ht="19.5" thickBot="1" x14ac:dyDescent="0.3">
      <c r="A131" s="67" t="s">
        <v>144</v>
      </c>
      <c r="B131" s="26">
        <v>6030</v>
      </c>
      <c r="C131" s="148"/>
      <c r="D131" s="82"/>
      <c r="E131" s="78"/>
      <c r="F131" s="79"/>
      <c r="G131" s="128"/>
      <c r="H131" s="82"/>
      <c r="I131" s="78"/>
      <c r="J131" s="79"/>
      <c r="K131" s="82"/>
      <c r="L131" s="82"/>
      <c r="M131" s="78"/>
      <c r="N131" s="79"/>
    </row>
    <row r="132" spans="1:20" ht="19.5" thickBot="1" x14ac:dyDescent="0.3">
      <c r="A132" s="67" t="s">
        <v>145</v>
      </c>
      <c r="B132" s="26">
        <v>6040</v>
      </c>
      <c r="C132" s="148"/>
      <c r="D132" s="82"/>
      <c r="E132" s="78"/>
      <c r="F132" s="79"/>
      <c r="G132" s="128"/>
      <c r="H132" s="82"/>
      <c r="I132" s="78"/>
      <c r="J132" s="79"/>
      <c r="K132" s="82"/>
      <c r="L132" s="82"/>
      <c r="M132" s="78"/>
      <c r="N132" s="79"/>
    </row>
    <row r="133" spans="1:20" ht="19.5" thickBot="1" x14ac:dyDescent="0.3">
      <c r="A133" s="67" t="s">
        <v>146</v>
      </c>
      <c r="B133" s="26">
        <v>6050</v>
      </c>
      <c r="C133" s="148"/>
      <c r="D133" s="82"/>
      <c r="E133" s="78"/>
      <c r="F133" s="79"/>
      <c r="G133" s="128"/>
      <c r="H133" s="82"/>
      <c r="I133" s="78"/>
      <c r="J133" s="79"/>
      <c r="K133" s="82"/>
      <c r="L133" s="82"/>
      <c r="M133" s="78"/>
      <c r="N133" s="79"/>
    </row>
    <row r="134" spans="1:20" ht="19.5" thickBot="1" x14ac:dyDescent="0.3">
      <c r="A134" s="67"/>
      <c r="B134" s="26"/>
      <c r="C134" s="148"/>
      <c r="D134" s="82"/>
      <c r="E134" s="78"/>
      <c r="F134" s="79"/>
      <c r="G134" s="128"/>
      <c r="H134" s="82"/>
      <c r="I134" s="78"/>
      <c r="J134" s="79"/>
      <c r="K134" s="82"/>
      <c r="L134" s="82"/>
      <c r="M134" s="78"/>
      <c r="N134" s="79"/>
    </row>
    <row r="135" spans="1:20" ht="19.5" thickBot="1" x14ac:dyDescent="0.3">
      <c r="A135" s="25" t="s">
        <v>147</v>
      </c>
      <c r="B135" s="93"/>
      <c r="C135" s="148"/>
      <c r="D135" s="82"/>
      <c r="E135" s="78"/>
      <c r="F135" s="79"/>
      <c r="G135" s="128"/>
      <c r="H135" s="82"/>
      <c r="I135" s="78"/>
      <c r="J135" s="79"/>
      <c r="K135" s="82"/>
      <c r="L135" s="82"/>
      <c r="M135" s="78"/>
      <c r="N135" s="79"/>
    </row>
    <row r="136" spans="1:20" ht="60.75" thickBot="1" x14ac:dyDescent="0.3">
      <c r="A136" s="67" t="s">
        <v>148</v>
      </c>
      <c r="B136" s="26">
        <v>7010</v>
      </c>
      <c r="C136" s="131">
        <f>SUM(C137:C142)</f>
        <v>387.5</v>
      </c>
      <c r="D136" s="94">
        <f>SUM(D137:D142)</f>
        <v>370</v>
      </c>
      <c r="E136" s="91">
        <f t="shared" ref="E136:E149" si="56">D136-C136</f>
        <v>-17.5</v>
      </c>
      <c r="F136" s="92">
        <f t="shared" ref="F136:F149" si="57">100-ROUND(D136/C136*100,1)</f>
        <v>4.5</v>
      </c>
      <c r="G136" s="131">
        <f>SUM(G137:G142)</f>
        <v>387.5</v>
      </c>
      <c r="H136" s="94">
        <f>SUM(H137:H142)</f>
        <v>370</v>
      </c>
      <c r="I136" s="91">
        <f>H136-G136</f>
        <v>-17.5</v>
      </c>
      <c r="J136" s="92">
        <f t="shared" ref="J136:J149" si="58">100-ROUND(H136/G136*100,1)</f>
        <v>4.5</v>
      </c>
      <c r="K136" s="84">
        <f>SUM(K137:K142)</f>
        <v>388.5</v>
      </c>
      <c r="L136" s="94">
        <f>SUM(L137:L142)</f>
        <v>370</v>
      </c>
      <c r="M136" s="91">
        <f>L136-K136</f>
        <v>-18.5</v>
      </c>
      <c r="N136" s="92">
        <f t="shared" ref="N136:N149" si="59">100-ROUND(L136/K136*100,1)</f>
        <v>4.7999999999999972</v>
      </c>
    </row>
    <row r="137" spans="1:20" ht="19.5" thickBot="1" x14ac:dyDescent="0.3">
      <c r="A137" s="35" t="s">
        <v>149</v>
      </c>
      <c r="B137" s="26">
        <v>7011</v>
      </c>
      <c r="C137" s="132">
        <v>1</v>
      </c>
      <c r="D137" s="82">
        <v>1</v>
      </c>
      <c r="E137" s="96">
        <f t="shared" si="56"/>
        <v>0</v>
      </c>
      <c r="F137" s="38">
        <f t="shared" si="57"/>
        <v>0</v>
      </c>
      <c r="G137" s="132">
        <v>1</v>
      </c>
      <c r="H137" s="82">
        <v>1</v>
      </c>
      <c r="I137" s="49">
        <f t="shared" ref="I137:I149" si="60">H137-G137</f>
        <v>0</v>
      </c>
      <c r="J137" s="38">
        <f t="shared" si="58"/>
        <v>0</v>
      </c>
      <c r="K137" s="95">
        <v>1</v>
      </c>
      <c r="L137" s="82">
        <v>1</v>
      </c>
      <c r="M137" s="49">
        <f t="shared" ref="M137:M156" si="61">L137-K137</f>
        <v>0</v>
      </c>
      <c r="N137" s="38">
        <f t="shared" si="59"/>
        <v>0</v>
      </c>
    </row>
    <row r="138" spans="1:20" ht="19.5" thickBot="1" x14ac:dyDescent="0.3">
      <c r="A138" s="35" t="s">
        <v>150</v>
      </c>
      <c r="B138" s="26">
        <v>7012</v>
      </c>
      <c r="C138" s="133">
        <v>90.75</v>
      </c>
      <c r="D138" s="98">
        <v>89.75</v>
      </c>
      <c r="E138" s="70">
        <f t="shared" si="56"/>
        <v>-1</v>
      </c>
      <c r="F138" s="38">
        <f t="shared" si="57"/>
        <v>1.0999999999999943</v>
      </c>
      <c r="G138" s="133">
        <v>90.75</v>
      </c>
      <c r="H138" s="98">
        <v>89.75</v>
      </c>
      <c r="I138" s="70">
        <f t="shared" si="60"/>
        <v>-1</v>
      </c>
      <c r="J138" s="38">
        <f t="shared" si="58"/>
        <v>1.0999999999999943</v>
      </c>
      <c r="K138" s="97">
        <v>86.75</v>
      </c>
      <c r="L138" s="98">
        <v>89.75</v>
      </c>
      <c r="M138" s="70">
        <f t="shared" si="61"/>
        <v>3</v>
      </c>
      <c r="N138" s="38">
        <f t="shared" si="59"/>
        <v>-3.5</v>
      </c>
    </row>
    <row r="139" spans="1:20" ht="19.5" thickBot="1" x14ac:dyDescent="0.3">
      <c r="A139" s="35" t="s">
        <v>151</v>
      </c>
      <c r="B139" s="26">
        <v>7013</v>
      </c>
      <c r="C139" s="133">
        <v>29.5</v>
      </c>
      <c r="D139" s="98">
        <v>22.25</v>
      </c>
      <c r="E139" s="70">
        <f t="shared" si="56"/>
        <v>-7.25</v>
      </c>
      <c r="F139" s="38">
        <f t="shared" si="57"/>
        <v>24.599999999999994</v>
      </c>
      <c r="G139" s="133">
        <v>29.5</v>
      </c>
      <c r="H139" s="98">
        <v>22.25</v>
      </c>
      <c r="I139" s="70">
        <f t="shared" si="60"/>
        <v>-7.25</v>
      </c>
      <c r="J139" s="38">
        <f t="shared" si="58"/>
        <v>24.599999999999994</v>
      </c>
      <c r="K139" s="97">
        <v>29.5</v>
      </c>
      <c r="L139" s="98">
        <v>22.25</v>
      </c>
      <c r="M139" s="70">
        <f t="shared" si="61"/>
        <v>-7.25</v>
      </c>
      <c r="N139" s="38">
        <f t="shared" si="59"/>
        <v>24.599999999999994</v>
      </c>
    </row>
    <row r="140" spans="1:20" ht="19.5" thickBot="1" x14ac:dyDescent="0.3">
      <c r="A140" s="35" t="s">
        <v>152</v>
      </c>
      <c r="B140" s="26">
        <v>7014</v>
      </c>
      <c r="C140" s="133">
        <v>158.75</v>
      </c>
      <c r="D140" s="98">
        <v>154.75</v>
      </c>
      <c r="E140" s="70">
        <f t="shared" si="56"/>
        <v>-4</v>
      </c>
      <c r="F140" s="38">
        <f t="shared" si="57"/>
        <v>2.5</v>
      </c>
      <c r="G140" s="133">
        <v>158.75</v>
      </c>
      <c r="H140" s="98">
        <v>154.75</v>
      </c>
      <c r="I140" s="70">
        <f t="shared" si="60"/>
        <v>-4</v>
      </c>
      <c r="J140" s="38">
        <f t="shared" si="58"/>
        <v>2.5</v>
      </c>
      <c r="K140" s="97">
        <v>160.75</v>
      </c>
      <c r="L140" s="98">
        <v>154.75</v>
      </c>
      <c r="M140" s="70">
        <f t="shared" si="61"/>
        <v>-6</v>
      </c>
      <c r="N140" s="38">
        <f t="shared" si="59"/>
        <v>3.7000000000000028</v>
      </c>
    </row>
    <row r="141" spans="1:20" ht="19.5" thickBot="1" x14ac:dyDescent="0.3">
      <c r="A141" s="35" t="s">
        <v>153</v>
      </c>
      <c r="B141" s="26">
        <v>7015</v>
      </c>
      <c r="C141" s="133">
        <v>68</v>
      </c>
      <c r="D141" s="98">
        <v>65.5</v>
      </c>
      <c r="E141" s="70">
        <f t="shared" si="56"/>
        <v>-2.5</v>
      </c>
      <c r="F141" s="38">
        <f t="shared" si="57"/>
        <v>3.7000000000000028</v>
      </c>
      <c r="G141" s="133">
        <v>68</v>
      </c>
      <c r="H141" s="98">
        <v>65.5</v>
      </c>
      <c r="I141" s="70">
        <f t="shared" si="60"/>
        <v>-2.5</v>
      </c>
      <c r="J141" s="38">
        <f t="shared" si="58"/>
        <v>3.7000000000000028</v>
      </c>
      <c r="K141" s="97">
        <v>70</v>
      </c>
      <c r="L141" s="98">
        <v>65.5</v>
      </c>
      <c r="M141" s="70">
        <f t="shared" si="61"/>
        <v>-4.5</v>
      </c>
      <c r="N141" s="38">
        <f t="shared" si="59"/>
        <v>6.4000000000000057</v>
      </c>
      <c r="O141" s="2"/>
      <c r="P141" s="7"/>
      <c r="Q141" s="2"/>
      <c r="S141" s="2"/>
    </row>
    <row r="142" spans="1:20" ht="19.5" thickBot="1" x14ac:dyDescent="0.3">
      <c r="A142" s="35" t="s">
        <v>154</v>
      </c>
      <c r="B142" s="26">
        <v>7016</v>
      </c>
      <c r="C142" s="133">
        <v>39.5</v>
      </c>
      <c r="D142" s="98">
        <v>36.75</v>
      </c>
      <c r="E142" s="70">
        <f t="shared" si="56"/>
        <v>-2.75</v>
      </c>
      <c r="F142" s="38">
        <f t="shared" si="57"/>
        <v>7</v>
      </c>
      <c r="G142" s="133">
        <v>39.5</v>
      </c>
      <c r="H142" s="98">
        <v>36.75</v>
      </c>
      <c r="I142" s="70">
        <f t="shared" si="60"/>
        <v>-2.75</v>
      </c>
      <c r="J142" s="38">
        <f t="shared" si="58"/>
        <v>7</v>
      </c>
      <c r="K142" s="97">
        <v>40.5</v>
      </c>
      <c r="L142" s="98">
        <v>36.75</v>
      </c>
      <c r="M142" s="70">
        <f t="shared" si="61"/>
        <v>-3.75</v>
      </c>
      <c r="N142" s="38">
        <f t="shared" si="59"/>
        <v>9.2999999999999972</v>
      </c>
    </row>
    <row r="143" spans="1:20" ht="19.5" thickBot="1" x14ac:dyDescent="0.3">
      <c r="A143" s="67" t="s">
        <v>155</v>
      </c>
      <c r="B143" s="26">
        <v>7020</v>
      </c>
      <c r="C143" s="131">
        <f>SUM(C144:C149)</f>
        <v>20859.800000000003</v>
      </c>
      <c r="D143" s="84">
        <f>SUM(D144:D149)</f>
        <v>20872.7</v>
      </c>
      <c r="E143" s="85">
        <f t="shared" si="56"/>
        <v>12.899999999997817</v>
      </c>
      <c r="F143" s="30">
        <f t="shared" si="57"/>
        <v>-9.9999999999994316E-2</v>
      </c>
      <c r="G143" s="121">
        <f>SUM(G144:G149)</f>
        <v>79769</v>
      </c>
      <c r="H143" s="162">
        <f>SUM(H144:H149)</f>
        <v>79660.2</v>
      </c>
      <c r="I143" s="85">
        <f t="shared" si="60"/>
        <v>-108.80000000000291</v>
      </c>
      <c r="J143" s="30">
        <f t="shared" si="58"/>
        <v>9.9999999999994316E-2</v>
      </c>
      <c r="K143" s="28">
        <f>SUM(K144:K149)</f>
        <v>59209.2</v>
      </c>
      <c r="L143" s="84">
        <f>SUM(L144:L149)</f>
        <v>57215.299999999996</v>
      </c>
      <c r="M143" s="85">
        <f t="shared" si="61"/>
        <v>-1993.9000000000015</v>
      </c>
      <c r="N143" s="30">
        <f t="shared" si="59"/>
        <v>3.4000000000000057</v>
      </c>
      <c r="O143" s="29">
        <v>79660.2</v>
      </c>
      <c r="P143" s="29">
        <f>O143-H143</f>
        <v>0</v>
      </c>
      <c r="Q143" s="29"/>
      <c r="R143" s="99"/>
      <c r="S143" s="29"/>
      <c r="T143" s="29"/>
    </row>
    <row r="144" spans="1:20" ht="21" customHeight="1" thickBot="1" x14ac:dyDescent="0.3">
      <c r="A144" s="35" t="s">
        <v>149</v>
      </c>
      <c r="B144" s="26">
        <v>7021</v>
      </c>
      <c r="C144" s="122">
        <v>280</v>
      </c>
      <c r="D144" s="82">
        <v>210.9</v>
      </c>
      <c r="E144" s="70">
        <f t="shared" si="56"/>
        <v>-69.099999999999994</v>
      </c>
      <c r="F144" s="38">
        <f t="shared" si="57"/>
        <v>24.700000000000003</v>
      </c>
      <c r="G144" s="122">
        <v>865</v>
      </c>
      <c r="H144" s="82">
        <v>760.5</v>
      </c>
      <c r="I144" s="70">
        <f t="shared" si="60"/>
        <v>-104.5</v>
      </c>
      <c r="J144" s="38">
        <f t="shared" si="58"/>
        <v>12.099999999999994</v>
      </c>
      <c r="K144" s="36">
        <v>285</v>
      </c>
      <c r="L144" s="82">
        <v>549.79999999999995</v>
      </c>
      <c r="M144" s="70">
        <f t="shared" si="61"/>
        <v>264.79999999999995</v>
      </c>
      <c r="N144" s="38">
        <f t="shared" si="59"/>
        <v>-92.9</v>
      </c>
      <c r="O144" s="3">
        <f>H144-L144</f>
        <v>210.70000000000005</v>
      </c>
      <c r="P144" s="32"/>
      <c r="Q144" s="3"/>
      <c r="S144" s="82"/>
      <c r="T144" s="81"/>
    </row>
    <row r="145" spans="1:20" ht="19.5" thickBot="1" x14ac:dyDescent="0.3">
      <c r="A145" s="35" t="s">
        <v>150</v>
      </c>
      <c r="B145" s="26">
        <v>7022</v>
      </c>
      <c r="C145" s="122">
        <v>7296</v>
      </c>
      <c r="D145" s="82">
        <v>7454.5</v>
      </c>
      <c r="E145" s="70">
        <f t="shared" si="56"/>
        <v>158.5</v>
      </c>
      <c r="F145" s="38">
        <f t="shared" si="57"/>
        <v>-2.2000000000000028</v>
      </c>
      <c r="G145" s="122">
        <v>28069</v>
      </c>
      <c r="H145" s="82">
        <v>28068.6</v>
      </c>
      <c r="I145" s="70">
        <f t="shared" si="60"/>
        <v>-0.40000000000145519</v>
      </c>
      <c r="J145" s="38">
        <f t="shared" si="58"/>
        <v>0</v>
      </c>
      <c r="K145" s="36">
        <v>21508.5</v>
      </c>
      <c r="L145" s="82">
        <v>19711.099999999999</v>
      </c>
      <c r="M145" s="70">
        <f t="shared" si="61"/>
        <v>-1797.4000000000015</v>
      </c>
      <c r="N145" s="38">
        <f t="shared" si="59"/>
        <v>8.4000000000000057</v>
      </c>
      <c r="O145" s="3">
        <f t="shared" ref="O145:O149" si="62">H145-L145</f>
        <v>8357.5</v>
      </c>
      <c r="P145" s="32"/>
      <c r="Q145" s="100"/>
      <c r="S145" s="82"/>
      <c r="T145" s="81"/>
    </row>
    <row r="146" spans="1:20" ht="26.45" customHeight="1" thickBot="1" x14ac:dyDescent="0.3">
      <c r="A146" s="35" t="s">
        <v>151</v>
      </c>
      <c r="B146" s="26">
        <v>7023</v>
      </c>
      <c r="C146" s="122">
        <v>1198.2</v>
      </c>
      <c r="D146" s="82">
        <v>1171.7</v>
      </c>
      <c r="E146" s="70">
        <f t="shared" si="56"/>
        <v>-26.5</v>
      </c>
      <c r="F146" s="38">
        <f t="shared" si="57"/>
        <v>2.2000000000000028</v>
      </c>
      <c r="G146" s="122">
        <v>4532.8</v>
      </c>
      <c r="H146" s="89">
        <v>4531.7</v>
      </c>
      <c r="I146" s="70">
        <f t="shared" si="60"/>
        <v>-1.1000000000003638</v>
      </c>
      <c r="J146" s="38">
        <f t="shared" si="58"/>
        <v>0</v>
      </c>
      <c r="K146" s="36">
        <v>3534.6</v>
      </c>
      <c r="L146" s="82">
        <v>3157</v>
      </c>
      <c r="M146" s="70">
        <f t="shared" si="61"/>
        <v>-377.59999999999991</v>
      </c>
      <c r="N146" s="38">
        <f t="shared" si="59"/>
        <v>10.700000000000003</v>
      </c>
      <c r="O146" s="3">
        <f t="shared" si="62"/>
        <v>1374.6999999999998</v>
      </c>
      <c r="P146" s="32"/>
      <c r="S146" s="82"/>
      <c r="T146" s="81"/>
    </row>
    <row r="147" spans="1:20" ht="19.5" thickBot="1" x14ac:dyDescent="0.3">
      <c r="A147" s="35" t="s">
        <v>152</v>
      </c>
      <c r="B147" s="26">
        <v>7024</v>
      </c>
      <c r="C147" s="122">
        <v>7944.6</v>
      </c>
      <c r="D147" s="82">
        <v>7947.6</v>
      </c>
      <c r="E147" s="70">
        <f t="shared" si="56"/>
        <v>3</v>
      </c>
      <c r="F147" s="38">
        <f t="shared" si="57"/>
        <v>0</v>
      </c>
      <c r="G147" s="122">
        <v>30853.200000000001</v>
      </c>
      <c r="H147" s="89">
        <v>30852.799999999999</v>
      </c>
      <c r="I147" s="70">
        <f t="shared" si="60"/>
        <v>-0.40000000000145519</v>
      </c>
      <c r="J147" s="38">
        <f>100-ROUND(H147/G147*100,1)</f>
        <v>0</v>
      </c>
      <c r="K147" s="36">
        <v>22923.599999999999</v>
      </c>
      <c r="L147" s="82">
        <v>22900.6</v>
      </c>
      <c r="M147" s="70">
        <f t="shared" si="61"/>
        <v>-23</v>
      </c>
      <c r="N147" s="38">
        <f t="shared" si="59"/>
        <v>9.9999999999994316E-2</v>
      </c>
      <c r="O147" s="3">
        <f t="shared" si="62"/>
        <v>7952.2000000000007</v>
      </c>
      <c r="P147" s="32"/>
      <c r="S147" s="82"/>
      <c r="T147" s="81"/>
    </row>
    <row r="148" spans="1:20" ht="19.5" thickBot="1" x14ac:dyDescent="0.3">
      <c r="A148" s="35" t="s">
        <v>153</v>
      </c>
      <c r="B148" s="26">
        <v>7025</v>
      </c>
      <c r="C148" s="122">
        <v>2377.9</v>
      </c>
      <c r="D148" s="82">
        <v>2392.4</v>
      </c>
      <c r="E148" s="70">
        <f t="shared" si="56"/>
        <v>14.5</v>
      </c>
      <c r="F148" s="38">
        <f t="shared" si="57"/>
        <v>-0.59999999999999432</v>
      </c>
      <c r="G148" s="122">
        <v>9186.6</v>
      </c>
      <c r="H148" s="89">
        <v>9185.5</v>
      </c>
      <c r="I148" s="70">
        <f t="shared" si="60"/>
        <v>-1.1000000000003638</v>
      </c>
      <c r="J148" s="38">
        <f t="shared" si="58"/>
        <v>0</v>
      </c>
      <c r="K148" s="36">
        <v>6833.7</v>
      </c>
      <c r="L148" s="82">
        <v>6506.7</v>
      </c>
      <c r="M148" s="70">
        <f t="shared" si="61"/>
        <v>-327</v>
      </c>
      <c r="N148" s="38">
        <f t="shared" si="59"/>
        <v>4.7999999999999972</v>
      </c>
      <c r="O148" s="3">
        <f t="shared" si="62"/>
        <v>2678.8</v>
      </c>
      <c r="P148" s="32"/>
      <c r="S148" s="82"/>
      <c r="T148" s="81"/>
    </row>
    <row r="149" spans="1:20" ht="19.5" thickBot="1" x14ac:dyDescent="0.3">
      <c r="A149" s="35" t="s">
        <v>154</v>
      </c>
      <c r="B149" s="26">
        <v>7026</v>
      </c>
      <c r="C149" s="122">
        <v>1763.1</v>
      </c>
      <c r="D149" s="82">
        <v>1695.6</v>
      </c>
      <c r="E149" s="70">
        <f t="shared" si="56"/>
        <v>-67.5</v>
      </c>
      <c r="F149" s="38">
        <f t="shared" si="57"/>
        <v>3.7999999999999972</v>
      </c>
      <c r="G149" s="122">
        <v>6262.4</v>
      </c>
      <c r="H149" s="89">
        <v>6261.1</v>
      </c>
      <c r="I149" s="70">
        <f t="shared" si="60"/>
        <v>-1.2999999999992724</v>
      </c>
      <c r="J149" s="38">
        <f t="shared" si="58"/>
        <v>0</v>
      </c>
      <c r="K149" s="36">
        <v>4123.8</v>
      </c>
      <c r="L149" s="82">
        <v>4390.1000000000004</v>
      </c>
      <c r="M149" s="70">
        <f t="shared" si="61"/>
        <v>266.30000000000018</v>
      </c>
      <c r="N149" s="38">
        <f t="shared" si="59"/>
        <v>-6.5</v>
      </c>
      <c r="O149" s="3">
        <f t="shared" si="62"/>
        <v>1871</v>
      </c>
      <c r="P149" s="32"/>
      <c r="S149" s="82"/>
      <c r="T149" s="81"/>
    </row>
    <row r="150" spans="1:20" ht="30.75" thickBot="1" x14ac:dyDescent="0.3">
      <c r="A150" s="67" t="s">
        <v>156</v>
      </c>
      <c r="B150" s="26">
        <v>7030</v>
      </c>
      <c r="C150" s="128">
        <f>(C143/C136)/3</f>
        <v>17.943913978494624</v>
      </c>
      <c r="D150" s="82">
        <f>(D143/D136)/3</f>
        <v>18.804234234234233</v>
      </c>
      <c r="E150" s="78">
        <v>20872.7</v>
      </c>
      <c r="F150" s="79"/>
      <c r="G150" s="128">
        <f>(G143/G136)/12</f>
        <v>17.154623655913976</v>
      </c>
      <c r="H150" s="82">
        <f>(H143/H136)/12</f>
        <v>17.941486486486486</v>
      </c>
      <c r="I150" s="78"/>
      <c r="J150" s="79"/>
      <c r="K150" s="82">
        <f>(K143/K136)/9</f>
        <v>16.933848133848134</v>
      </c>
      <c r="L150" s="82">
        <f>(L143/L136)/9</f>
        <v>17.181771771771771</v>
      </c>
      <c r="M150" s="78"/>
      <c r="N150" s="79"/>
      <c r="O150" s="81"/>
      <c r="P150" s="101"/>
      <c r="Q150" s="81"/>
      <c r="R150" s="102"/>
      <c r="S150" s="81"/>
      <c r="T150" s="2">
        <f>S141-T143</f>
        <v>0</v>
      </c>
    </row>
    <row r="151" spans="1:20" ht="19.5" thickBot="1" x14ac:dyDescent="0.3">
      <c r="A151" s="35" t="s">
        <v>149</v>
      </c>
      <c r="B151" s="26">
        <v>7031</v>
      </c>
      <c r="C151" s="149">
        <f t="shared" ref="C151:D156" si="63">C144/C137/3</f>
        <v>93.333333333333329</v>
      </c>
      <c r="D151" s="82">
        <f t="shared" si="63"/>
        <v>70.3</v>
      </c>
      <c r="E151" s="70">
        <f t="shared" ref="E151:E156" si="64">D151-C151</f>
        <v>-23.033333333333331</v>
      </c>
      <c r="F151" s="38">
        <f t="shared" ref="F151:F156" si="65">100-ROUND(D151/C151*100,1)</f>
        <v>24.700000000000003</v>
      </c>
      <c r="G151" s="128">
        <f>G144/G137/12</f>
        <v>72.083333333333329</v>
      </c>
      <c r="H151" s="89">
        <f t="shared" ref="H151:H156" si="66">H144/H137/12</f>
        <v>63.375</v>
      </c>
      <c r="I151" s="70">
        <f t="shared" ref="I151:I156" si="67">H151-G151</f>
        <v>-8.7083333333333286</v>
      </c>
      <c r="J151" s="38">
        <f t="shared" ref="J151:J156" si="68">100-ROUND(H151/G151*100,1)</f>
        <v>12.099999999999994</v>
      </c>
      <c r="K151" s="82">
        <f t="shared" ref="K151:L156" si="69">K144/K137/9</f>
        <v>31.666666666666668</v>
      </c>
      <c r="L151" s="82">
        <f t="shared" si="69"/>
        <v>61.088888888888881</v>
      </c>
      <c r="M151" s="70">
        <f t="shared" si="61"/>
        <v>29.422222222222214</v>
      </c>
      <c r="N151" s="38">
        <f t="shared" ref="N151:N156" si="70">100-ROUND(L151/K151*100,1)</f>
        <v>-92.9</v>
      </c>
      <c r="O151" s="3"/>
      <c r="P151" s="9"/>
      <c r="Q151" s="3"/>
      <c r="S151" s="81"/>
    </row>
    <row r="152" spans="1:20" ht="19.5" thickBot="1" x14ac:dyDescent="0.3">
      <c r="A152" s="35" t="s">
        <v>150</v>
      </c>
      <c r="B152" s="26">
        <v>7032</v>
      </c>
      <c r="C152" s="150">
        <f t="shared" si="63"/>
        <v>26.798898071625345</v>
      </c>
      <c r="D152" s="82">
        <f t="shared" si="63"/>
        <v>27.686165273909008</v>
      </c>
      <c r="E152" s="70">
        <f t="shared" si="64"/>
        <v>0.88726720228366318</v>
      </c>
      <c r="F152" s="38">
        <f t="shared" si="65"/>
        <v>-3.2999999999999972</v>
      </c>
      <c r="G152" s="128">
        <f t="shared" ref="G152:G156" si="71">G145/G138/12</f>
        <v>25.775022956841138</v>
      </c>
      <c r="H152" s="89">
        <f t="shared" si="66"/>
        <v>26.061838440111419</v>
      </c>
      <c r="I152" s="70">
        <f t="shared" si="67"/>
        <v>0.28681548327028139</v>
      </c>
      <c r="J152" s="38">
        <f t="shared" si="68"/>
        <v>-1.0999999999999943</v>
      </c>
      <c r="K152" s="82">
        <f t="shared" si="69"/>
        <v>27.548511047070125</v>
      </c>
      <c r="L152" s="82">
        <f t="shared" si="69"/>
        <v>24.402476013618074</v>
      </c>
      <c r="M152" s="70">
        <f t="shared" si="61"/>
        <v>-3.1460350334520513</v>
      </c>
      <c r="N152" s="38">
        <f t="shared" si="70"/>
        <v>11.400000000000006</v>
      </c>
      <c r="O152" s="3"/>
      <c r="P152" s="9"/>
      <c r="Q152" s="3"/>
      <c r="S152" s="81"/>
    </row>
    <row r="153" spans="1:20" ht="19.5" thickBot="1" x14ac:dyDescent="0.3">
      <c r="A153" s="35" t="s">
        <v>151</v>
      </c>
      <c r="B153" s="26">
        <v>7033</v>
      </c>
      <c r="C153" s="150">
        <f t="shared" si="63"/>
        <v>13.538983050847458</v>
      </c>
      <c r="D153" s="82">
        <f t="shared" si="63"/>
        <v>17.553558052434457</v>
      </c>
      <c r="E153" s="70">
        <f t="shared" si="64"/>
        <v>4.0145750015869996</v>
      </c>
      <c r="F153" s="38">
        <f t="shared" si="65"/>
        <v>-29.699999999999989</v>
      </c>
      <c r="G153" s="128">
        <f t="shared" si="71"/>
        <v>12.804519774011299</v>
      </c>
      <c r="H153" s="89">
        <f t="shared" si="66"/>
        <v>16.972659176029961</v>
      </c>
      <c r="I153" s="70">
        <f t="shared" si="67"/>
        <v>4.168139402018662</v>
      </c>
      <c r="J153" s="38">
        <f t="shared" si="68"/>
        <v>-32.599999999999994</v>
      </c>
      <c r="K153" s="82">
        <f t="shared" si="69"/>
        <v>13.312994350282485</v>
      </c>
      <c r="L153" s="82">
        <f t="shared" si="69"/>
        <v>15.765293383270912</v>
      </c>
      <c r="M153" s="70">
        <f t="shared" si="61"/>
        <v>2.4522990329884262</v>
      </c>
      <c r="N153" s="38">
        <f t="shared" si="70"/>
        <v>-18.400000000000006</v>
      </c>
      <c r="O153" s="3"/>
      <c r="P153" s="9"/>
      <c r="Q153" s="3"/>
      <c r="S153" s="81"/>
    </row>
    <row r="154" spans="1:20" ht="19.5" thickBot="1" x14ac:dyDescent="0.3">
      <c r="A154" s="35" t="s">
        <v>152</v>
      </c>
      <c r="B154" s="26">
        <v>7034</v>
      </c>
      <c r="C154" s="150">
        <f t="shared" si="63"/>
        <v>16.681574803149605</v>
      </c>
      <c r="D154" s="82">
        <f t="shared" si="63"/>
        <v>17.119224555735055</v>
      </c>
      <c r="E154" s="70">
        <f t="shared" si="64"/>
        <v>0.43764975258545036</v>
      </c>
      <c r="F154" s="38">
        <f t="shared" si="65"/>
        <v>-2.5999999999999943</v>
      </c>
      <c r="G154" s="128">
        <f t="shared" si="71"/>
        <v>16.195905511811024</v>
      </c>
      <c r="H154" s="89">
        <f t="shared" si="66"/>
        <v>16.614324178782983</v>
      </c>
      <c r="I154" s="70">
        <f t="shared" si="67"/>
        <v>0.4184186669719594</v>
      </c>
      <c r="J154" s="38">
        <f t="shared" si="68"/>
        <v>-2.5999999999999943</v>
      </c>
      <c r="K154" s="82">
        <f t="shared" si="69"/>
        <v>15.844893727319853</v>
      </c>
      <c r="L154" s="82">
        <f t="shared" si="69"/>
        <v>16.44272123496679</v>
      </c>
      <c r="M154" s="70">
        <f t="shared" si="61"/>
        <v>0.5978275076469366</v>
      </c>
      <c r="N154" s="38">
        <f t="shared" si="70"/>
        <v>-3.7999999999999972</v>
      </c>
      <c r="O154" s="3"/>
      <c r="P154" s="9"/>
      <c r="Q154" s="3"/>
      <c r="S154" s="81"/>
    </row>
    <row r="155" spans="1:20" ht="19.5" thickBot="1" x14ac:dyDescent="0.3">
      <c r="A155" s="35" t="s">
        <v>153</v>
      </c>
      <c r="B155" s="26">
        <v>7035</v>
      </c>
      <c r="C155" s="150">
        <f t="shared" si="63"/>
        <v>11.656372549019608</v>
      </c>
      <c r="D155" s="82">
        <f t="shared" si="63"/>
        <v>12.175063613231552</v>
      </c>
      <c r="E155" s="70">
        <v>0.1</v>
      </c>
      <c r="F155" s="38">
        <f t="shared" si="65"/>
        <v>-4.4000000000000057</v>
      </c>
      <c r="G155" s="128">
        <f t="shared" si="71"/>
        <v>11.258088235294117</v>
      </c>
      <c r="H155" s="89">
        <f t="shared" si="66"/>
        <v>11.686386768447838</v>
      </c>
      <c r="I155" s="70">
        <f t="shared" si="67"/>
        <v>0.42829853315372013</v>
      </c>
      <c r="J155" s="38">
        <f t="shared" si="68"/>
        <v>-3.7999999999999972</v>
      </c>
      <c r="K155" s="82">
        <f t="shared" si="69"/>
        <v>10.847142857142856</v>
      </c>
      <c r="L155" s="82">
        <f t="shared" si="69"/>
        <v>11.03765903307888</v>
      </c>
      <c r="M155" s="70">
        <f t="shared" si="61"/>
        <v>0.19051617593602366</v>
      </c>
      <c r="N155" s="38">
        <f t="shared" si="70"/>
        <v>-1.7999999999999972</v>
      </c>
      <c r="O155" s="3"/>
      <c r="P155" s="9"/>
      <c r="Q155" s="3"/>
      <c r="S155" s="81"/>
    </row>
    <row r="156" spans="1:20" ht="19.5" thickBot="1" x14ac:dyDescent="0.3">
      <c r="A156" s="35" t="s">
        <v>154</v>
      </c>
      <c r="B156" s="45">
        <v>7036</v>
      </c>
      <c r="C156" s="151">
        <f t="shared" si="63"/>
        <v>14.878481012658227</v>
      </c>
      <c r="D156" s="82">
        <f t="shared" si="63"/>
        <v>15.379591836734692</v>
      </c>
      <c r="E156" s="70">
        <f t="shared" si="64"/>
        <v>0.50111082407646457</v>
      </c>
      <c r="F156" s="38">
        <f t="shared" si="65"/>
        <v>-3.4000000000000057</v>
      </c>
      <c r="G156" s="128">
        <f t="shared" si="71"/>
        <v>13.211814345991561</v>
      </c>
      <c r="H156" s="89">
        <f t="shared" si="66"/>
        <v>14.197505668934241</v>
      </c>
      <c r="I156" s="70">
        <f t="shared" si="67"/>
        <v>0.9856913229426798</v>
      </c>
      <c r="J156" s="38">
        <f t="shared" si="68"/>
        <v>-7.5</v>
      </c>
      <c r="K156" s="82">
        <f t="shared" si="69"/>
        <v>11.313580246913581</v>
      </c>
      <c r="L156" s="82">
        <f t="shared" si="69"/>
        <v>13.273167044595617</v>
      </c>
      <c r="M156" s="70">
        <f t="shared" si="61"/>
        <v>1.9595867976820358</v>
      </c>
      <c r="N156" s="38">
        <f t="shared" si="70"/>
        <v>-17.299999999999997</v>
      </c>
      <c r="O156" s="3"/>
      <c r="P156" s="9"/>
      <c r="Q156" s="3"/>
      <c r="S156" s="81"/>
    </row>
    <row r="157" spans="1:20" ht="19.5" thickBot="1" x14ac:dyDescent="0.3">
      <c r="A157" s="35"/>
      <c r="B157" s="45"/>
      <c r="C157" s="152"/>
      <c r="D157" s="82"/>
      <c r="E157" s="78"/>
      <c r="F157" s="79"/>
      <c r="G157" s="128"/>
      <c r="H157" s="82"/>
      <c r="I157" s="78"/>
      <c r="J157" s="79"/>
      <c r="K157" s="82"/>
      <c r="L157" s="82"/>
      <c r="M157" s="78"/>
      <c r="N157" s="79"/>
    </row>
    <row r="158" spans="1:20" ht="19.5" thickBot="1" x14ac:dyDescent="0.3">
      <c r="A158" s="35"/>
      <c r="B158" s="47"/>
      <c r="C158" s="153"/>
      <c r="D158" s="82"/>
      <c r="E158" s="78"/>
      <c r="F158" s="79"/>
      <c r="G158" s="122"/>
      <c r="H158" s="82"/>
      <c r="I158" s="78"/>
      <c r="J158" s="79"/>
      <c r="K158" s="36"/>
      <c r="L158" s="82"/>
      <c r="M158" s="78"/>
      <c r="N158" s="79"/>
      <c r="O158" s="3"/>
      <c r="P158" s="9"/>
      <c r="S158" s="8"/>
    </row>
    <row r="159" spans="1:20" ht="19.5" thickBot="1" x14ac:dyDescent="0.3">
      <c r="A159" s="25" t="s">
        <v>157</v>
      </c>
      <c r="B159" s="26">
        <v>7040</v>
      </c>
      <c r="C159" s="154">
        <f>C160+C161+C162+C163+C164+C165</f>
        <v>0</v>
      </c>
      <c r="D159" s="28"/>
      <c r="E159" s="28">
        <f>E160+E161+E162+E163</f>
        <v>0</v>
      </c>
      <c r="F159" s="79">
        <v>0</v>
      </c>
      <c r="G159" s="121">
        <v>2881.6</v>
      </c>
      <c r="H159" s="28">
        <f>H160+H161+H162+H163</f>
        <v>2881.6000000000004</v>
      </c>
      <c r="I159" s="79">
        <f>H159-G159</f>
        <v>0</v>
      </c>
      <c r="J159" s="79">
        <f>100-ROUND(H159/G159*100,1)</f>
        <v>0</v>
      </c>
      <c r="K159" s="28">
        <v>2881.6</v>
      </c>
      <c r="L159" s="28">
        <f>L160+L161+L162+L163</f>
        <v>2881.6000000000004</v>
      </c>
      <c r="M159" s="79">
        <f>L159-K159</f>
        <v>0</v>
      </c>
      <c r="N159" s="79">
        <f>100-ROUND(L159/K159*100,1)</f>
        <v>0</v>
      </c>
      <c r="O159" s="73"/>
      <c r="P159" s="103"/>
      <c r="Q159" s="73"/>
      <c r="R159" s="102"/>
      <c r="S159" s="73"/>
    </row>
    <row r="160" spans="1:20" ht="15.75" thickBot="1" x14ac:dyDescent="0.3">
      <c r="A160" s="35" t="s">
        <v>149</v>
      </c>
      <c r="B160" s="26">
        <v>7041</v>
      </c>
      <c r="C160" s="134"/>
      <c r="D160" s="104"/>
      <c r="E160" s="104"/>
      <c r="F160" s="79"/>
      <c r="G160" s="134"/>
      <c r="H160" s="104"/>
      <c r="I160" s="79"/>
      <c r="J160" s="79"/>
      <c r="K160" s="104"/>
      <c r="L160" s="104"/>
      <c r="M160" s="79"/>
      <c r="N160" s="79"/>
    </row>
    <row r="161" spans="1:19" ht="16.5" thickBot="1" x14ac:dyDescent="0.3">
      <c r="A161" s="35" t="s">
        <v>150</v>
      </c>
      <c r="B161" s="26">
        <v>7042</v>
      </c>
      <c r="C161" s="134"/>
      <c r="D161" s="104"/>
      <c r="E161" s="79"/>
      <c r="F161" s="79"/>
      <c r="G161" s="135">
        <v>1319.4</v>
      </c>
      <c r="H161" s="38">
        <v>1319.4</v>
      </c>
      <c r="I161" s="79">
        <f t="shared" ref="I161:I163" si="72">H161-G161</f>
        <v>0</v>
      </c>
      <c r="J161" s="79">
        <f t="shared" ref="J161:J163" si="73">100-ROUND(H161/G161*100,1)</f>
        <v>0</v>
      </c>
      <c r="K161" s="105">
        <v>1319.4</v>
      </c>
      <c r="L161" s="38">
        <v>1319.4</v>
      </c>
      <c r="M161" s="79">
        <f t="shared" ref="M161:M163" si="74">L161-K161</f>
        <v>0</v>
      </c>
      <c r="N161" s="79">
        <f t="shared" ref="N161:N163" si="75">100-ROUND(L161/K161*100,1)</f>
        <v>0</v>
      </c>
      <c r="Q161" s="3"/>
      <c r="S161" s="73"/>
    </row>
    <row r="162" spans="1:19" ht="16.5" thickBot="1" x14ac:dyDescent="0.3">
      <c r="A162" s="35" t="s">
        <v>151</v>
      </c>
      <c r="B162" s="26">
        <v>7043</v>
      </c>
      <c r="C162" s="134"/>
      <c r="D162" s="104"/>
      <c r="E162" s="79"/>
      <c r="F162" s="79"/>
      <c r="G162" s="135">
        <v>326.5</v>
      </c>
      <c r="H162" s="38">
        <v>326.5</v>
      </c>
      <c r="I162" s="79">
        <f t="shared" si="72"/>
        <v>0</v>
      </c>
      <c r="J162" s="79">
        <f t="shared" si="73"/>
        <v>0</v>
      </c>
      <c r="K162" s="105">
        <v>326.5</v>
      </c>
      <c r="L162" s="38">
        <v>326.5</v>
      </c>
      <c r="M162" s="79">
        <f t="shared" si="74"/>
        <v>0</v>
      </c>
      <c r="N162" s="79">
        <f t="shared" si="75"/>
        <v>0</v>
      </c>
      <c r="Q162" s="3"/>
      <c r="S162" s="73"/>
    </row>
    <row r="163" spans="1:19" ht="16.5" thickBot="1" x14ac:dyDescent="0.3">
      <c r="A163" s="35" t="s">
        <v>152</v>
      </c>
      <c r="B163" s="26">
        <v>7044</v>
      </c>
      <c r="C163" s="134"/>
      <c r="D163" s="104"/>
      <c r="E163" s="79"/>
      <c r="F163" s="79"/>
      <c r="G163" s="135">
        <v>1235.7</v>
      </c>
      <c r="H163" s="38">
        <v>1235.7</v>
      </c>
      <c r="I163" s="79">
        <f t="shared" si="72"/>
        <v>0</v>
      </c>
      <c r="J163" s="79">
        <f t="shared" si="73"/>
        <v>0</v>
      </c>
      <c r="K163" s="105">
        <v>1235.7</v>
      </c>
      <c r="L163" s="38">
        <v>1235.7</v>
      </c>
      <c r="M163" s="79">
        <f t="shared" si="74"/>
        <v>0</v>
      </c>
      <c r="N163" s="79">
        <f t="shared" si="75"/>
        <v>0</v>
      </c>
      <c r="Q163" s="3"/>
      <c r="S163" s="73"/>
    </row>
    <row r="164" spans="1:19" ht="15.75" thickBot="1" x14ac:dyDescent="0.3">
      <c r="A164" s="35" t="s">
        <v>153</v>
      </c>
      <c r="B164" s="26">
        <v>7045</v>
      </c>
      <c r="C164" s="155"/>
      <c r="D164" s="79"/>
      <c r="E164" s="79"/>
      <c r="F164" s="79"/>
      <c r="G164" s="134"/>
      <c r="H164" s="79"/>
      <c r="I164" s="79"/>
      <c r="J164" s="79"/>
      <c r="K164" s="104"/>
      <c r="L164" s="79"/>
      <c r="M164" s="79"/>
      <c r="N164" s="79"/>
    </row>
    <row r="165" spans="1:19" ht="15.75" thickBot="1" x14ac:dyDescent="0.3">
      <c r="A165" s="35" t="s">
        <v>154</v>
      </c>
      <c r="B165" s="26">
        <v>7046</v>
      </c>
      <c r="C165" s="155"/>
      <c r="D165" s="79"/>
      <c r="E165" s="79"/>
      <c r="F165" s="79"/>
      <c r="G165" s="134"/>
      <c r="H165" s="79"/>
      <c r="I165" s="79"/>
      <c r="J165" s="79"/>
      <c r="K165" s="104"/>
      <c r="L165" s="79"/>
      <c r="M165" s="79"/>
      <c r="N165" s="79"/>
    </row>
    <row r="166" spans="1:19" ht="15.75" thickBot="1" x14ac:dyDescent="0.3">
      <c r="A166" s="35"/>
      <c r="B166" s="26"/>
      <c r="C166" s="155"/>
      <c r="D166" s="79"/>
      <c r="E166" s="79"/>
      <c r="F166" s="79"/>
      <c r="G166" s="134"/>
      <c r="H166" s="79"/>
      <c r="I166" s="79"/>
      <c r="J166" s="79"/>
      <c r="K166" s="104"/>
      <c r="L166" s="79"/>
      <c r="M166" s="79"/>
      <c r="N166" s="79"/>
    </row>
    <row r="167" spans="1:19" ht="29.25" thickBot="1" x14ac:dyDescent="0.3">
      <c r="A167" s="25" t="s">
        <v>158</v>
      </c>
      <c r="B167" s="93"/>
      <c r="C167" s="148"/>
      <c r="D167" s="82"/>
      <c r="E167" s="78"/>
      <c r="F167" s="79"/>
      <c r="G167" s="128"/>
      <c r="H167" s="82"/>
      <c r="I167" s="78"/>
      <c r="J167" s="79"/>
      <c r="K167" s="82"/>
      <c r="L167" s="82"/>
      <c r="M167" s="78"/>
      <c r="N167" s="79"/>
    </row>
    <row r="168" spans="1:19" ht="60.75" thickBot="1" x14ac:dyDescent="0.3">
      <c r="A168" s="67" t="s">
        <v>148</v>
      </c>
      <c r="B168" s="26">
        <v>7050</v>
      </c>
      <c r="C168" s="131">
        <f>SUM(C169:C174)</f>
        <v>23</v>
      </c>
      <c r="D168" s="84">
        <f>SUM(D169:D174)</f>
        <v>19.5</v>
      </c>
      <c r="E168" s="91">
        <f>D168-C168</f>
        <v>-3.5</v>
      </c>
      <c r="F168" s="92">
        <f>100-ROUND(D168/C168*100,1)</f>
        <v>15.200000000000003</v>
      </c>
      <c r="G168" s="131">
        <f>SUM(G169:G174)</f>
        <v>23</v>
      </c>
      <c r="H168" s="84">
        <f>SUM(H169:H174)</f>
        <v>19.5</v>
      </c>
      <c r="I168" s="85">
        <f>H168-G168</f>
        <v>-3.5</v>
      </c>
      <c r="J168" s="30">
        <f t="shared" ref="J168" si="76">100-ROUND(H168/G168*100,1)</f>
        <v>15.200000000000003</v>
      </c>
      <c r="K168" s="84">
        <f>SUM(K169:K174)</f>
        <v>23</v>
      </c>
      <c r="L168" s="84">
        <f>SUM(L169:L174)</f>
        <v>19.25</v>
      </c>
      <c r="M168" s="85">
        <f>L168-K168</f>
        <v>-3.75</v>
      </c>
      <c r="N168" s="30">
        <f t="shared" ref="N168:N178" si="77">100-ROUND(L168/K168*100,1)</f>
        <v>16.299999999999997</v>
      </c>
    </row>
    <row r="169" spans="1:19" ht="19.5" thickBot="1" x14ac:dyDescent="0.3">
      <c r="A169" s="35" t="s">
        <v>149</v>
      </c>
      <c r="B169" s="26">
        <v>7051</v>
      </c>
      <c r="C169" s="156"/>
      <c r="D169" s="82"/>
      <c r="E169" s="78"/>
      <c r="F169" s="79"/>
      <c r="G169" s="122"/>
      <c r="H169" s="82"/>
      <c r="I169" s="70"/>
      <c r="J169" s="38"/>
      <c r="K169" s="36"/>
      <c r="L169" s="82"/>
      <c r="M169" s="70"/>
      <c r="N169" s="38"/>
    </row>
    <row r="170" spans="1:19" ht="19.5" thickBot="1" x14ac:dyDescent="0.3">
      <c r="A170" s="35" t="s">
        <v>150</v>
      </c>
      <c r="B170" s="26">
        <v>7052</v>
      </c>
      <c r="C170" s="136">
        <v>7.25</v>
      </c>
      <c r="D170" s="98">
        <v>5.75</v>
      </c>
      <c r="E170" s="70">
        <f>D170-C170</f>
        <v>-1.5</v>
      </c>
      <c r="F170" s="38">
        <f>100-ROUND(D170/C170*100,1)</f>
        <v>20.700000000000003</v>
      </c>
      <c r="G170" s="136">
        <v>7.25</v>
      </c>
      <c r="H170" s="98">
        <v>5.75</v>
      </c>
      <c r="I170" s="70">
        <f t="shared" ref="I170:I173" si="78">H170-G170</f>
        <v>-1.5</v>
      </c>
      <c r="J170" s="38">
        <f t="shared" ref="J170:J173" si="79">100-ROUND(H170/G170*100,1)</f>
        <v>20.700000000000003</v>
      </c>
      <c r="K170" s="98">
        <v>7.25</v>
      </c>
      <c r="L170" s="98">
        <v>5.5</v>
      </c>
      <c r="M170" s="70">
        <f t="shared" ref="M170:M180" si="80">L170-K170</f>
        <v>-1.75</v>
      </c>
      <c r="N170" s="38">
        <f t="shared" si="77"/>
        <v>24.099999999999994</v>
      </c>
    </row>
    <row r="171" spans="1:19" ht="19.5" thickBot="1" x14ac:dyDescent="0.3">
      <c r="A171" s="35" t="s">
        <v>151</v>
      </c>
      <c r="B171" s="26">
        <v>7053</v>
      </c>
      <c r="C171" s="136">
        <v>1</v>
      </c>
      <c r="D171" s="98">
        <v>1</v>
      </c>
      <c r="E171" s="49">
        <f>D171-C171</f>
        <v>0</v>
      </c>
      <c r="F171" s="38">
        <f>100-ROUND(D171/C171*100,1)</f>
        <v>0</v>
      </c>
      <c r="G171" s="136">
        <v>1</v>
      </c>
      <c r="H171" s="98">
        <v>1</v>
      </c>
      <c r="I171" s="49">
        <f t="shared" si="78"/>
        <v>0</v>
      </c>
      <c r="J171" s="38">
        <f t="shared" si="79"/>
        <v>0</v>
      </c>
      <c r="K171" s="98">
        <v>1</v>
      </c>
      <c r="L171" s="98">
        <v>1</v>
      </c>
      <c r="M171" s="49">
        <f t="shared" si="80"/>
        <v>0</v>
      </c>
      <c r="N171" s="38">
        <f t="shared" si="77"/>
        <v>0</v>
      </c>
    </row>
    <row r="172" spans="1:19" ht="19.5" thickBot="1" x14ac:dyDescent="0.3">
      <c r="A172" s="35" t="s">
        <v>152</v>
      </c>
      <c r="B172" s="26">
        <v>7054</v>
      </c>
      <c r="C172" s="136">
        <v>13.25</v>
      </c>
      <c r="D172" s="98">
        <v>12.25</v>
      </c>
      <c r="E172" s="70">
        <f>D172-C172</f>
        <v>-1</v>
      </c>
      <c r="F172" s="38">
        <f>100-ROUND(D172/C172*100,1)</f>
        <v>7.5</v>
      </c>
      <c r="G172" s="136">
        <v>13.25</v>
      </c>
      <c r="H172" s="98">
        <v>12.25</v>
      </c>
      <c r="I172" s="70">
        <f t="shared" si="78"/>
        <v>-1</v>
      </c>
      <c r="J172" s="38">
        <f t="shared" si="79"/>
        <v>7.5</v>
      </c>
      <c r="K172" s="98">
        <v>13.25</v>
      </c>
      <c r="L172" s="98">
        <v>12.25</v>
      </c>
      <c r="M172" s="70">
        <f t="shared" si="80"/>
        <v>-1</v>
      </c>
      <c r="N172" s="38">
        <f t="shared" si="77"/>
        <v>7.5</v>
      </c>
    </row>
    <row r="173" spans="1:19" ht="19.5" thickBot="1" x14ac:dyDescent="0.3">
      <c r="A173" s="35" t="s">
        <v>153</v>
      </c>
      <c r="B173" s="26">
        <v>7055</v>
      </c>
      <c r="C173" s="136">
        <v>1.5</v>
      </c>
      <c r="D173" s="98">
        <v>0.5</v>
      </c>
      <c r="E173" s="70">
        <f>D173-C173</f>
        <v>-1</v>
      </c>
      <c r="F173" s="38">
        <f>100-ROUND(D173/C173*100,1)</f>
        <v>66.7</v>
      </c>
      <c r="G173" s="136">
        <v>1.5</v>
      </c>
      <c r="H173" s="98">
        <v>0.5</v>
      </c>
      <c r="I173" s="70">
        <f t="shared" si="78"/>
        <v>-1</v>
      </c>
      <c r="J173" s="38">
        <f t="shared" si="79"/>
        <v>66.7</v>
      </c>
      <c r="K173" s="98">
        <v>1.5</v>
      </c>
      <c r="L173" s="98">
        <v>0.5</v>
      </c>
      <c r="M173" s="70">
        <f t="shared" si="80"/>
        <v>-1</v>
      </c>
      <c r="N173" s="38">
        <f t="shared" si="77"/>
        <v>66.7</v>
      </c>
    </row>
    <row r="174" spans="1:19" ht="19.5" thickBot="1" x14ac:dyDescent="0.3">
      <c r="A174" s="35" t="s">
        <v>154</v>
      </c>
      <c r="B174" s="26">
        <v>7056</v>
      </c>
      <c r="C174" s="156"/>
      <c r="D174" s="82"/>
      <c r="E174" s="70"/>
      <c r="F174" s="38"/>
      <c r="G174" s="128"/>
      <c r="H174" s="82"/>
      <c r="I174" s="70"/>
      <c r="J174" s="38"/>
      <c r="K174" s="82"/>
      <c r="L174" s="82"/>
      <c r="M174" s="70"/>
      <c r="N174" s="38"/>
    </row>
    <row r="175" spans="1:19" ht="19.5" thickBot="1" x14ac:dyDescent="0.3">
      <c r="A175" s="67" t="s">
        <v>155</v>
      </c>
      <c r="B175" s="26">
        <v>7060</v>
      </c>
      <c r="C175" s="131">
        <f>SUM(C176:C181)</f>
        <v>1335.3</v>
      </c>
      <c r="D175" s="84">
        <f>SUM(D176:D181)</f>
        <v>1358.1200000000001</v>
      </c>
      <c r="E175" s="85">
        <f>D175-C175</f>
        <v>22.820000000000164</v>
      </c>
      <c r="F175" s="30">
        <f>100-ROUND(D175/C175*100,1)</f>
        <v>-1.7000000000000028</v>
      </c>
      <c r="G175" s="131">
        <f>SUM(G176:G181)</f>
        <v>5340.4</v>
      </c>
      <c r="H175" s="161">
        <f>SUM(H176:H180)</f>
        <v>5149.5</v>
      </c>
      <c r="I175" s="85">
        <f t="shared" ref="I175" si="81">H175-G175</f>
        <v>-190.89999999999964</v>
      </c>
      <c r="J175" s="30">
        <f t="shared" ref="J175" si="82">100-ROUND(H175/G175*100,1)</f>
        <v>3.5999999999999943</v>
      </c>
      <c r="K175" s="84">
        <f>SUM(K176:K181)</f>
        <v>4005.1000000000004</v>
      </c>
      <c r="L175" s="84">
        <f>SUM(L176:L181)</f>
        <v>2894.7000000000003</v>
      </c>
      <c r="M175" s="85">
        <f t="shared" si="80"/>
        <v>-1110.4000000000001</v>
      </c>
      <c r="N175" s="30">
        <f t="shared" si="77"/>
        <v>27.700000000000003</v>
      </c>
      <c r="O175" s="84"/>
      <c r="P175" s="84"/>
      <c r="Q175" s="84"/>
      <c r="R175" s="106"/>
      <c r="S175" s="84"/>
    </row>
    <row r="176" spans="1:19" ht="14.25" customHeight="1" thickBot="1" x14ac:dyDescent="0.3">
      <c r="A176" s="35" t="s">
        <v>149</v>
      </c>
      <c r="B176" s="26">
        <v>7061</v>
      </c>
      <c r="C176" s="157"/>
      <c r="D176" s="36"/>
      <c r="E176" s="37"/>
      <c r="F176" s="38"/>
      <c r="G176" s="128"/>
      <c r="H176" s="82"/>
      <c r="I176" s="70"/>
      <c r="J176" s="38"/>
      <c r="K176" s="82"/>
      <c r="L176" s="82"/>
      <c r="M176" s="70"/>
      <c r="N176" s="38"/>
      <c r="P176" s="32"/>
      <c r="S176" s="8"/>
    </row>
    <row r="177" spans="1:19" ht="19.5" thickBot="1" x14ac:dyDescent="0.3">
      <c r="A177" s="35" t="s">
        <v>150</v>
      </c>
      <c r="B177" s="26">
        <v>7062</v>
      </c>
      <c r="C177" s="128">
        <v>552.79999999999995</v>
      </c>
      <c r="D177" s="82">
        <v>517.5</v>
      </c>
      <c r="E177" s="70">
        <f>D177-C177</f>
        <v>-35.299999999999955</v>
      </c>
      <c r="F177" s="38">
        <f>100-ROUND(D177/C177*100,1)</f>
        <v>6.4000000000000057</v>
      </c>
      <c r="G177" s="128">
        <v>2211.1999999999998</v>
      </c>
      <c r="H177" s="89">
        <v>2148.1</v>
      </c>
      <c r="I177" s="70">
        <f t="shared" ref="I177:I180" si="83">H177-G177</f>
        <v>-63.099999999999909</v>
      </c>
      <c r="J177" s="38">
        <f t="shared" ref="J177:J178" si="84">100-ROUND(H177/G177*100,1)</f>
        <v>2.9000000000000057</v>
      </c>
      <c r="K177" s="82">
        <v>1658.4</v>
      </c>
      <c r="L177" s="82">
        <v>1138.7</v>
      </c>
      <c r="M177" s="70">
        <f t="shared" si="80"/>
        <v>-519.70000000000005</v>
      </c>
      <c r="N177" s="38">
        <f t="shared" si="77"/>
        <v>31.299999999999997</v>
      </c>
      <c r="O177" s="3">
        <f t="shared" ref="O177:O180" si="85">H177-L177</f>
        <v>1009.3999999999999</v>
      </c>
      <c r="P177" s="32"/>
      <c r="S177" s="107"/>
    </row>
    <row r="178" spans="1:19" ht="26.45" customHeight="1" thickBot="1" x14ac:dyDescent="0.3">
      <c r="A178" s="35" t="s">
        <v>151</v>
      </c>
      <c r="B178" s="26">
        <v>7063</v>
      </c>
      <c r="C178" s="128">
        <v>51.7</v>
      </c>
      <c r="D178" s="82">
        <v>54.9</v>
      </c>
      <c r="E178" s="70">
        <f>D178-C178</f>
        <v>3.1999999999999957</v>
      </c>
      <c r="F178" s="38">
        <f>100-ROUND(D178/C178*100,1)</f>
        <v>-6.2000000000000028</v>
      </c>
      <c r="G178" s="128">
        <v>206.2</v>
      </c>
      <c r="H178" s="82">
        <v>203.5</v>
      </c>
      <c r="I178" s="70">
        <f t="shared" si="83"/>
        <v>-2.6999999999999886</v>
      </c>
      <c r="J178" s="38">
        <f t="shared" si="84"/>
        <v>1.2999999999999972</v>
      </c>
      <c r="K178" s="82">
        <v>154.5</v>
      </c>
      <c r="L178" s="82">
        <v>146.19999999999999</v>
      </c>
      <c r="M178" s="70">
        <f t="shared" si="80"/>
        <v>-8.3000000000000114</v>
      </c>
      <c r="N178" s="38">
        <f t="shared" si="77"/>
        <v>5.4000000000000057</v>
      </c>
      <c r="O178" s="3">
        <f t="shared" si="85"/>
        <v>57.300000000000011</v>
      </c>
      <c r="P178" s="32"/>
      <c r="S178" s="107"/>
    </row>
    <row r="179" spans="1:19" ht="19.5" thickBot="1" x14ac:dyDescent="0.3">
      <c r="A179" s="35" t="s">
        <v>152</v>
      </c>
      <c r="B179" s="26">
        <v>7064</v>
      </c>
      <c r="C179" s="128">
        <v>682.2</v>
      </c>
      <c r="D179" s="82">
        <v>767.52</v>
      </c>
      <c r="E179" s="70">
        <f>D179-C179</f>
        <v>85.319999999999936</v>
      </c>
      <c r="F179" s="38">
        <f>100-ROUND(D179/C179*100,1)</f>
        <v>-12.5</v>
      </c>
      <c r="G179" s="128">
        <v>2728.6</v>
      </c>
      <c r="H179" s="82">
        <v>2714.4</v>
      </c>
      <c r="I179" s="70">
        <f t="shared" si="83"/>
        <v>-14.199999999999818</v>
      </c>
      <c r="J179" s="38">
        <f>100-ROUND(H179/G179*100,1)</f>
        <v>0.5</v>
      </c>
      <c r="K179" s="82">
        <v>2046.4</v>
      </c>
      <c r="L179" s="82">
        <v>1569.2</v>
      </c>
      <c r="M179" s="70">
        <f t="shared" si="80"/>
        <v>-477.20000000000005</v>
      </c>
      <c r="N179" s="38">
        <f>100-ROUND(L179/K179*100,1)</f>
        <v>23.299999999999997</v>
      </c>
      <c r="O179" s="3">
        <f t="shared" si="85"/>
        <v>1145.2</v>
      </c>
      <c r="P179" s="32"/>
      <c r="S179" s="107"/>
    </row>
    <row r="180" spans="1:19" ht="19.5" thickBot="1" x14ac:dyDescent="0.3">
      <c r="A180" s="35" t="s">
        <v>153</v>
      </c>
      <c r="B180" s="26">
        <v>7065</v>
      </c>
      <c r="C180" s="128">
        <v>48.6</v>
      </c>
      <c r="D180" s="82">
        <v>18.2</v>
      </c>
      <c r="E180" s="70">
        <f>D180-C180</f>
        <v>-30.400000000000002</v>
      </c>
      <c r="F180" s="38">
        <f>100-ROUND(D180/C180*100,1)</f>
        <v>62.6</v>
      </c>
      <c r="G180" s="128">
        <v>194.4</v>
      </c>
      <c r="H180" s="82">
        <v>83.5</v>
      </c>
      <c r="I180" s="70">
        <f t="shared" si="83"/>
        <v>-110.9</v>
      </c>
      <c r="J180" s="38">
        <f>100-ROUND(H180/G180*100,1)</f>
        <v>57</v>
      </c>
      <c r="K180" s="82">
        <v>145.80000000000001</v>
      </c>
      <c r="L180" s="82">
        <v>40.6</v>
      </c>
      <c r="M180" s="70">
        <f t="shared" si="80"/>
        <v>-105.20000000000002</v>
      </c>
      <c r="N180" s="38">
        <f>100-ROUND(L180/K180*100,1)</f>
        <v>72.2</v>
      </c>
      <c r="O180" s="3">
        <f t="shared" si="85"/>
        <v>42.9</v>
      </c>
      <c r="P180" s="32"/>
      <c r="S180" s="107"/>
    </row>
    <row r="181" spans="1:19" ht="19.5" thickBot="1" x14ac:dyDescent="0.3">
      <c r="A181" s="35" t="s">
        <v>154</v>
      </c>
      <c r="B181" s="26">
        <v>7066</v>
      </c>
      <c r="C181" s="157"/>
      <c r="D181" s="36"/>
      <c r="E181" s="70"/>
      <c r="F181" s="38"/>
      <c r="G181" s="128"/>
      <c r="H181" s="84"/>
      <c r="I181" s="70"/>
      <c r="J181" s="38"/>
      <c r="K181" s="82"/>
      <c r="L181" s="82"/>
      <c r="M181" s="70"/>
      <c r="N181" s="38"/>
    </row>
    <row r="182" spans="1:19" ht="30.75" thickBot="1" x14ac:dyDescent="0.3">
      <c r="A182" s="67" t="s">
        <v>156</v>
      </c>
      <c r="B182" s="26">
        <v>7070</v>
      </c>
      <c r="C182" s="128">
        <f t="shared" ref="C182" si="86">C175/C168/3</f>
        <v>19.352173913043476</v>
      </c>
      <c r="D182" s="82">
        <f>D175/D168/3.5</f>
        <v>19.899194139194144</v>
      </c>
      <c r="E182" s="70"/>
      <c r="F182" s="38"/>
      <c r="G182" s="128">
        <f>G175/G168/12</f>
        <v>19.349275362318838</v>
      </c>
      <c r="H182" s="82">
        <f>H175/H168/13.5</f>
        <v>19.561253561253562</v>
      </c>
      <c r="I182" s="70"/>
      <c r="J182" s="38"/>
      <c r="K182" s="82">
        <f>K175/K168/9</f>
        <v>19.348309178743964</v>
      </c>
      <c r="L182" s="82">
        <f>L175/L168/9</f>
        <v>16.708225108225108</v>
      </c>
      <c r="M182" s="70"/>
      <c r="N182" s="38"/>
    </row>
    <row r="183" spans="1:19" ht="19.5" thickBot="1" x14ac:dyDescent="0.3">
      <c r="A183" s="35" t="s">
        <v>149</v>
      </c>
      <c r="B183" s="26">
        <v>7071</v>
      </c>
      <c r="C183" s="157"/>
      <c r="D183" s="82"/>
      <c r="E183" s="70"/>
      <c r="F183" s="38"/>
      <c r="G183" s="128"/>
      <c r="H183" s="82"/>
      <c r="I183" s="70"/>
      <c r="J183" s="38"/>
      <c r="K183" s="82"/>
      <c r="L183" s="82"/>
      <c r="M183" s="70"/>
      <c r="N183" s="38"/>
    </row>
    <row r="184" spans="1:19" ht="19.5" thickBot="1" x14ac:dyDescent="0.3">
      <c r="A184" s="35" t="s">
        <v>150</v>
      </c>
      <c r="B184" s="26">
        <v>7072</v>
      </c>
      <c r="C184" s="128">
        <f t="shared" ref="C184:C185" si="87">C177/C170/3</f>
        <v>25.416091954022988</v>
      </c>
      <c r="D184" s="82">
        <f>D177/D170/3.5</f>
        <v>25.714285714285715</v>
      </c>
      <c r="E184" s="70">
        <f>D184-C184</f>
        <v>0.29819376026272693</v>
      </c>
      <c r="F184" s="38">
        <f>100-ROUND(D184/C184*100,1)</f>
        <v>-1.2000000000000028</v>
      </c>
      <c r="G184" s="128">
        <f>G177/G170/12</f>
        <v>25.416091954022988</v>
      </c>
      <c r="H184" s="82">
        <v>25.7</v>
      </c>
      <c r="I184" s="70">
        <f t="shared" ref="I184:I187" si="88">H184-G184</f>
        <v>0.28390804597701091</v>
      </c>
      <c r="J184" s="38">
        <f t="shared" ref="J184:J187" si="89">100-ROUND(H184/G184*100,1)</f>
        <v>-1.0999999999999943</v>
      </c>
      <c r="K184" s="82">
        <f t="shared" ref="K184:L187" si="90">K177/K170/9</f>
        <v>25.416091954022988</v>
      </c>
      <c r="L184" s="82">
        <f t="shared" si="90"/>
        <v>23.004040404040403</v>
      </c>
      <c r="M184" s="70">
        <f t="shared" ref="M184:M187" si="91">L184-K184</f>
        <v>-2.4120515499825856</v>
      </c>
      <c r="N184" s="38">
        <f t="shared" ref="N184:N187" si="92">100-ROUND(L184/K184*100,1)</f>
        <v>9.5</v>
      </c>
    </row>
    <row r="185" spans="1:19" ht="19.5" thickBot="1" x14ac:dyDescent="0.3">
      <c r="A185" s="35" t="s">
        <v>151</v>
      </c>
      <c r="B185" s="26">
        <v>7073</v>
      </c>
      <c r="C185" s="128">
        <f t="shared" si="87"/>
        <v>17.233333333333334</v>
      </c>
      <c r="D185" s="82">
        <f>D178/D171/3.1</f>
        <v>17.709677419354836</v>
      </c>
      <c r="E185" s="70">
        <f>D185-C185</f>
        <v>0.47634408602150202</v>
      </c>
      <c r="F185" s="38">
        <f>100-ROUND(D185/C185*100,1)</f>
        <v>-2.7999999999999972</v>
      </c>
      <c r="G185" s="128">
        <f t="shared" ref="G185" si="93">G178/G171/12</f>
        <v>17.183333333333334</v>
      </c>
      <c r="H185" s="82">
        <f>H178/H171/12</f>
        <v>16.958333333333332</v>
      </c>
      <c r="I185" s="70">
        <f t="shared" si="88"/>
        <v>-0.22500000000000142</v>
      </c>
      <c r="J185" s="38">
        <f t="shared" si="89"/>
        <v>1.2999999999999972</v>
      </c>
      <c r="K185" s="82">
        <f t="shared" si="90"/>
        <v>17.166666666666668</v>
      </c>
      <c r="L185" s="82">
        <f t="shared" si="90"/>
        <v>16.244444444444444</v>
      </c>
      <c r="M185" s="70">
        <f t="shared" si="91"/>
        <v>-0.92222222222222427</v>
      </c>
      <c r="N185" s="38">
        <f t="shared" si="92"/>
        <v>5.4000000000000057</v>
      </c>
    </row>
    <row r="186" spans="1:19" ht="19.5" thickBot="1" x14ac:dyDescent="0.3">
      <c r="A186" s="35" t="s">
        <v>152</v>
      </c>
      <c r="B186" s="26">
        <v>7074</v>
      </c>
      <c r="C186" s="128">
        <f>C179/C172/3</f>
        <v>17.162264150943397</v>
      </c>
      <c r="D186" s="82">
        <f>D179/D172/3.5</f>
        <v>17.901341107871719</v>
      </c>
      <c r="E186" s="70">
        <f>D186-C186</f>
        <v>0.7390769569283222</v>
      </c>
      <c r="F186" s="38">
        <f>100-ROUND(D186/C186*100,1)</f>
        <v>-4.2999999999999972</v>
      </c>
      <c r="G186" s="128">
        <f t="shared" ref="G186" si="94">G179/G172/12</f>
        <v>17.161006289308176</v>
      </c>
      <c r="H186" s="82">
        <f>H179/H172/12.5</f>
        <v>17.726693877551021</v>
      </c>
      <c r="I186" s="70">
        <f t="shared" si="88"/>
        <v>0.56568758824284515</v>
      </c>
      <c r="J186" s="38">
        <f t="shared" si="89"/>
        <v>-3.2999999999999972</v>
      </c>
      <c r="K186" s="82">
        <f t="shared" si="90"/>
        <v>17.160587002096438</v>
      </c>
      <c r="L186" s="82">
        <f t="shared" si="90"/>
        <v>14.233106575963721</v>
      </c>
      <c r="M186" s="70">
        <f t="shared" si="91"/>
        <v>-2.9274804261327176</v>
      </c>
      <c r="N186" s="38">
        <f t="shared" si="92"/>
        <v>17.099999999999994</v>
      </c>
    </row>
    <row r="187" spans="1:19" ht="19.5" thickBot="1" x14ac:dyDescent="0.3">
      <c r="A187" s="35" t="s">
        <v>153</v>
      </c>
      <c r="B187" s="26">
        <v>7075</v>
      </c>
      <c r="C187" s="128">
        <f>C180/C173/3</f>
        <v>10.799999999999999</v>
      </c>
      <c r="D187" s="82">
        <f>D180/D173/3.2</f>
        <v>11.374999999999998</v>
      </c>
      <c r="E187" s="70">
        <f>D187-C187</f>
        <v>0.57499999999999929</v>
      </c>
      <c r="F187" s="38">
        <f>100-ROUND(D187/C187*100,1)</f>
        <v>-5.2999999999999972</v>
      </c>
      <c r="G187" s="128">
        <f t="shared" ref="G187" si="95">G180/G173/12</f>
        <v>10.799999999999999</v>
      </c>
      <c r="H187" s="82">
        <v>11.4</v>
      </c>
      <c r="I187" s="70">
        <f t="shared" si="88"/>
        <v>0.60000000000000142</v>
      </c>
      <c r="J187" s="38">
        <f t="shared" si="89"/>
        <v>-5.5999999999999943</v>
      </c>
      <c r="K187" s="82">
        <f t="shared" si="90"/>
        <v>10.8</v>
      </c>
      <c r="L187" s="82">
        <f t="shared" si="90"/>
        <v>9.0222222222222221</v>
      </c>
      <c r="M187" s="70">
        <f t="shared" si="91"/>
        <v>-1.7777777777777786</v>
      </c>
      <c r="N187" s="38">
        <f t="shared" si="92"/>
        <v>16.5</v>
      </c>
    </row>
    <row r="188" spans="1:19" ht="19.5" thickBot="1" x14ac:dyDescent="0.3">
      <c r="A188" s="35" t="s">
        <v>154</v>
      </c>
      <c r="B188" s="26">
        <v>7076</v>
      </c>
      <c r="C188" s="157"/>
      <c r="D188" s="82"/>
      <c r="E188" s="70"/>
      <c r="F188" s="38"/>
      <c r="G188" s="128"/>
      <c r="H188" s="82"/>
      <c r="I188" s="78"/>
      <c r="J188" s="79"/>
      <c r="K188" s="82"/>
      <c r="L188" s="82"/>
      <c r="M188" s="78"/>
      <c r="N188" s="79"/>
      <c r="S188" s="1" t="s">
        <v>159</v>
      </c>
    </row>
    <row r="189" spans="1:19" s="158" customFormat="1" ht="30" customHeight="1" x14ac:dyDescent="0.25">
      <c r="A189" s="159" t="s">
        <v>165</v>
      </c>
      <c r="B189" s="114"/>
      <c r="C189" s="68"/>
      <c r="D189" s="68"/>
      <c r="E189" s="77"/>
      <c r="F189" s="77"/>
      <c r="G189" s="68"/>
      <c r="H189" s="68"/>
      <c r="I189" s="68"/>
      <c r="J189" s="68"/>
    </row>
    <row r="190" spans="1:19" ht="60.75" thickBot="1" x14ac:dyDescent="0.3">
      <c r="A190" s="67" t="s">
        <v>148</v>
      </c>
      <c r="B190" s="26">
        <v>7050</v>
      </c>
      <c r="C190" s="131">
        <f>SUM(C191:C196)</f>
        <v>1</v>
      </c>
      <c r="D190" s="84">
        <f>SUM(D191:D196)</f>
        <v>1</v>
      </c>
      <c r="E190" s="91">
        <f>D190-C190</f>
        <v>0</v>
      </c>
      <c r="F190" s="92">
        <f>100-ROUND(D190/C190*100,1)</f>
        <v>0</v>
      </c>
      <c r="G190" s="131">
        <f>SUM(G191:G196)</f>
        <v>1</v>
      </c>
      <c r="H190" s="84">
        <f>SUM(H191:H196)</f>
        <v>1</v>
      </c>
      <c r="I190" s="85">
        <f>H190-G190</f>
        <v>0</v>
      </c>
      <c r="J190" s="30">
        <f t="shared" ref="J190" si="96">100-ROUND(H190/G190*100,1)</f>
        <v>0</v>
      </c>
      <c r="K190" s="84"/>
      <c r="L190" s="84"/>
      <c r="M190" s="85"/>
      <c r="N190" s="30"/>
    </row>
    <row r="191" spans="1:19" ht="19.5" thickBot="1" x14ac:dyDescent="0.3">
      <c r="A191" s="35" t="s">
        <v>149</v>
      </c>
      <c r="B191" s="26">
        <v>7051</v>
      </c>
      <c r="C191" s="156"/>
      <c r="D191" s="82"/>
      <c r="E191" s="78"/>
      <c r="F191" s="79"/>
      <c r="G191" s="122"/>
      <c r="H191" s="82"/>
      <c r="I191" s="70"/>
      <c r="J191" s="38"/>
      <c r="K191" s="36"/>
      <c r="L191" s="82"/>
      <c r="M191" s="70"/>
      <c r="N191" s="38"/>
    </row>
    <row r="192" spans="1:19" ht="19.5" thickBot="1" x14ac:dyDescent="0.3">
      <c r="A192" s="35" t="s">
        <v>150</v>
      </c>
      <c r="B192" s="26">
        <v>7052</v>
      </c>
      <c r="C192" s="136"/>
      <c r="D192" s="98"/>
      <c r="E192" s="70">
        <f>D192-C192</f>
        <v>0</v>
      </c>
      <c r="F192" s="38"/>
      <c r="G192" s="136"/>
      <c r="H192" s="98"/>
      <c r="I192" s="70">
        <f t="shared" ref="I192:I195" si="97">H192-G192</f>
        <v>0</v>
      </c>
      <c r="J192" s="38"/>
      <c r="K192" s="98"/>
      <c r="L192" s="98"/>
      <c r="M192" s="70"/>
      <c r="N192" s="38"/>
    </row>
    <row r="193" spans="1:19" ht="19.5" thickBot="1" x14ac:dyDescent="0.3">
      <c r="A193" s="35" t="s">
        <v>151</v>
      </c>
      <c r="B193" s="26">
        <v>7053</v>
      </c>
      <c r="C193" s="136">
        <v>1</v>
      </c>
      <c r="D193" s="98">
        <v>1</v>
      </c>
      <c r="E193" s="49">
        <f>D193-C193</f>
        <v>0</v>
      </c>
      <c r="F193" s="38">
        <f>100-ROUND(D193/C193*100,1)</f>
        <v>0</v>
      </c>
      <c r="G193" s="136">
        <v>1</v>
      </c>
      <c r="H193" s="98">
        <v>1</v>
      </c>
      <c r="I193" s="49">
        <f t="shared" si="97"/>
        <v>0</v>
      </c>
      <c r="J193" s="38">
        <f t="shared" ref="J193" si="98">100-ROUND(H193/G193*100,1)</f>
        <v>0</v>
      </c>
      <c r="K193" s="98"/>
      <c r="L193" s="98"/>
      <c r="M193" s="49"/>
      <c r="N193" s="38"/>
    </row>
    <row r="194" spans="1:19" ht="19.5" thickBot="1" x14ac:dyDescent="0.3">
      <c r="A194" s="35" t="s">
        <v>152</v>
      </c>
      <c r="B194" s="26">
        <v>7054</v>
      </c>
      <c r="C194" s="136"/>
      <c r="D194" s="98"/>
      <c r="E194" s="70">
        <f>D194-C194</f>
        <v>0</v>
      </c>
      <c r="F194" s="38"/>
      <c r="G194" s="136"/>
      <c r="H194" s="98"/>
      <c r="I194" s="70">
        <f t="shared" si="97"/>
        <v>0</v>
      </c>
      <c r="J194" s="38"/>
      <c r="K194" s="98"/>
      <c r="L194" s="98"/>
      <c r="M194" s="70"/>
      <c r="N194" s="38"/>
    </row>
    <row r="195" spans="1:19" ht="19.5" thickBot="1" x14ac:dyDescent="0.3">
      <c r="A195" s="35" t="s">
        <v>153</v>
      </c>
      <c r="B195" s="26">
        <v>7055</v>
      </c>
      <c r="C195" s="136"/>
      <c r="D195" s="98"/>
      <c r="E195" s="70">
        <f>D195-C195</f>
        <v>0</v>
      </c>
      <c r="F195" s="38"/>
      <c r="G195" s="136"/>
      <c r="H195" s="98"/>
      <c r="I195" s="70">
        <f t="shared" si="97"/>
        <v>0</v>
      </c>
      <c r="J195" s="38"/>
      <c r="K195" s="98"/>
      <c r="L195" s="98"/>
      <c r="M195" s="70"/>
      <c r="N195" s="38"/>
    </row>
    <row r="196" spans="1:19" ht="19.5" thickBot="1" x14ac:dyDescent="0.3">
      <c r="A196" s="35" t="s">
        <v>154</v>
      </c>
      <c r="B196" s="26">
        <v>7056</v>
      </c>
      <c r="C196" s="156"/>
      <c r="D196" s="82"/>
      <c r="E196" s="70"/>
      <c r="F196" s="38"/>
      <c r="G196" s="128"/>
      <c r="H196" s="82"/>
      <c r="I196" s="70"/>
      <c r="J196" s="38"/>
      <c r="K196" s="82"/>
      <c r="L196" s="82"/>
      <c r="M196" s="70"/>
      <c r="N196" s="38"/>
    </row>
    <row r="197" spans="1:19" ht="19.5" thickBot="1" x14ac:dyDescent="0.3">
      <c r="A197" s="67" t="s">
        <v>155</v>
      </c>
      <c r="B197" s="26">
        <v>7060</v>
      </c>
      <c r="C197" s="131">
        <f>SUM(C198:C203)</f>
        <v>92.3</v>
      </c>
      <c r="D197" s="84">
        <f>SUM(D198:D203)</f>
        <v>75.2</v>
      </c>
      <c r="E197" s="85">
        <f>D197-C197</f>
        <v>-17.099999999999994</v>
      </c>
      <c r="F197" s="30">
        <f>100-ROUND(D197/C197*100,1)</f>
        <v>18.5</v>
      </c>
      <c r="G197" s="131">
        <f>SUM(G198:G203)</f>
        <v>122.9</v>
      </c>
      <c r="H197" s="84">
        <f>SUM(H198:H203)</f>
        <v>105.9</v>
      </c>
      <c r="I197" s="85">
        <f t="shared" ref="I197" si="99">H197-G197</f>
        <v>-17</v>
      </c>
      <c r="J197" s="30">
        <f t="shared" ref="J197" si="100">100-ROUND(H197/G197*100,1)</f>
        <v>13.799999999999997</v>
      </c>
      <c r="K197" s="84"/>
      <c r="L197" s="84"/>
      <c r="M197" s="85"/>
      <c r="N197" s="30"/>
      <c r="O197" s="84"/>
      <c r="P197" s="84"/>
      <c r="Q197" s="84"/>
      <c r="R197" s="106"/>
      <c r="S197" s="84"/>
    </row>
    <row r="198" spans="1:19" ht="14.25" customHeight="1" thickBot="1" x14ac:dyDescent="0.3">
      <c r="A198" s="35" t="s">
        <v>149</v>
      </c>
      <c r="B198" s="26">
        <v>7061</v>
      </c>
      <c r="C198" s="157"/>
      <c r="D198" s="36"/>
      <c r="E198" s="37"/>
      <c r="F198" s="38"/>
      <c r="G198" s="128"/>
      <c r="H198" s="82"/>
      <c r="I198" s="70"/>
      <c r="J198" s="38"/>
      <c r="K198" s="82"/>
      <c r="L198" s="82"/>
      <c r="M198" s="70"/>
      <c r="N198" s="38"/>
      <c r="P198" s="32"/>
      <c r="S198" s="8"/>
    </row>
    <row r="199" spans="1:19" ht="19.5" thickBot="1" x14ac:dyDescent="0.3">
      <c r="A199" s="35" t="s">
        <v>150</v>
      </c>
      <c r="B199" s="26">
        <v>7062</v>
      </c>
      <c r="C199" s="128"/>
      <c r="D199" s="82"/>
      <c r="E199" s="70">
        <f>D199-C199</f>
        <v>0</v>
      </c>
      <c r="F199" s="38"/>
      <c r="G199" s="128"/>
      <c r="H199" s="82"/>
      <c r="I199" s="70">
        <f t="shared" ref="I199:I202" si="101">H199-G199</f>
        <v>0</v>
      </c>
      <c r="J199" s="38"/>
      <c r="K199" s="82"/>
      <c r="L199" s="82"/>
      <c r="M199" s="70"/>
      <c r="N199" s="38"/>
      <c r="O199" s="3"/>
      <c r="P199" s="32"/>
      <c r="S199" s="107"/>
    </row>
    <row r="200" spans="1:19" ht="26.45" customHeight="1" thickBot="1" x14ac:dyDescent="0.3">
      <c r="A200" s="35" t="s">
        <v>151</v>
      </c>
      <c r="B200" s="26">
        <v>7063</v>
      </c>
      <c r="C200" s="128">
        <v>92.3</v>
      </c>
      <c r="D200" s="82">
        <v>75.2</v>
      </c>
      <c r="E200" s="70">
        <f>D200-C200</f>
        <v>-17.099999999999994</v>
      </c>
      <c r="F200" s="38">
        <f>100-ROUND(D200/C200*100,1)</f>
        <v>18.5</v>
      </c>
      <c r="G200" s="128">
        <v>122.9</v>
      </c>
      <c r="H200" s="82">
        <v>105.9</v>
      </c>
      <c r="I200" s="70">
        <f t="shared" si="101"/>
        <v>-17</v>
      </c>
      <c r="J200" s="38">
        <f t="shared" ref="J200" si="102">100-ROUND(H200/G200*100,1)</f>
        <v>13.799999999999997</v>
      </c>
      <c r="K200" s="82"/>
      <c r="L200" s="82"/>
      <c r="M200" s="70"/>
      <c r="N200" s="38"/>
      <c r="O200" s="3"/>
      <c r="P200" s="32"/>
      <c r="S200" s="107"/>
    </row>
    <row r="201" spans="1:19" ht="19.5" thickBot="1" x14ac:dyDescent="0.3">
      <c r="A201" s="35" t="s">
        <v>152</v>
      </c>
      <c r="B201" s="26">
        <v>7064</v>
      </c>
      <c r="C201" s="128"/>
      <c r="D201" s="82"/>
      <c r="E201" s="70">
        <f>D201-C201</f>
        <v>0</v>
      </c>
      <c r="F201" s="38"/>
      <c r="G201" s="128"/>
      <c r="H201" s="82"/>
      <c r="I201" s="70">
        <f t="shared" si="101"/>
        <v>0</v>
      </c>
      <c r="J201" s="38"/>
      <c r="K201" s="82"/>
      <c r="L201" s="82"/>
      <c r="M201" s="70"/>
      <c r="N201" s="38"/>
      <c r="O201" s="3"/>
      <c r="P201" s="32"/>
      <c r="S201" s="107"/>
    </row>
    <row r="202" spans="1:19" ht="19.5" thickBot="1" x14ac:dyDescent="0.3">
      <c r="A202" s="35" t="s">
        <v>153</v>
      </c>
      <c r="B202" s="26">
        <v>7065</v>
      </c>
      <c r="C202" s="128"/>
      <c r="D202" s="82"/>
      <c r="E202" s="70">
        <f>D202-C202</f>
        <v>0</v>
      </c>
      <c r="F202" s="38"/>
      <c r="G202" s="128"/>
      <c r="H202" s="82"/>
      <c r="I202" s="70">
        <f t="shared" si="101"/>
        <v>0</v>
      </c>
      <c r="J202" s="38"/>
      <c r="K202" s="82"/>
      <c r="L202" s="82"/>
      <c r="M202" s="70"/>
      <c r="N202" s="38"/>
      <c r="O202" s="3"/>
      <c r="P202" s="32"/>
      <c r="S202" s="107"/>
    </row>
    <row r="203" spans="1:19" ht="19.5" thickBot="1" x14ac:dyDescent="0.3">
      <c r="A203" s="35" t="s">
        <v>154</v>
      </c>
      <c r="B203" s="26">
        <v>7066</v>
      </c>
      <c r="C203" s="157"/>
      <c r="D203" s="36"/>
      <c r="E203" s="70"/>
      <c r="F203" s="38"/>
      <c r="G203" s="128"/>
      <c r="H203" s="82"/>
      <c r="I203" s="70"/>
      <c r="J203" s="38"/>
      <c r="K203" s="82"/>
      <c r="L203" s="82"/>
      <c r="M203" s="70"/>
      <c r="N203" s="38"/>
    </row>
    <row r="204" spans="1:19" ht="30.75" thickBot="1" x14ac:dyDescent="0.3">
      <c r="A204" s="67" t="s">
        <v>156</v>
      </c>
      <c r="B204" s="26">
        <v>7070</v>
      </c>
      <c r="C204" s="128">
        <f t="shared" ref="C204:D204" si="103">C197/C190/3</f>
        <v>30.766666666666666</v>
      </c>
      <c r="D204" s="82">
        <f t="shared" si="103"/>
        <v>25.066666666666666</v>
      </c>
      <c r="E204" s="70"/>
      <c r="F204" s="38"/>
      <c r="G204" s="128">
        <f>G197/G190/4</f>
        <v>30.725000000000001</v>
      </c>
      <c r="H204" s="82">
        <f>H197/H190/4</f>
        <v>26.475000000000001</v>
      </c>
      <c r="I204" s="70"/>
      <c r="J204" s="38"/>
      <c r="K204" s="82"/>
      <c r="L204" s="82"/>
      <c r="M204" s="70"/>
      <c r="N204" s="38"/>
    </row>
    <row r="205" spans="1:19" ht="19.5" thickBot="1" x14ac:dyDescent="0.3">
      <c r="A205" s="35" t="s">
        <v>149</v>
      </c>
      <c r="B205" s="26">
        <v>7071</v>
      </c>
      <c r="C205" s="157"/>
      <c r="D205" s="82"/>
      <c r="E205" s="70"/>
      <c r="F205" s="38"/>
      <c r="G205" s="128"/>
      <c r="H205" s="82"/>
      <c r="I205" s="70"/>
      <c r="J205" s="38"/>
      <c r="K205" s="82"/>
      <c r="L205" s="82"/>
      <c r="M205" s="70"/>
      <c r="N205" s="38"/>
    </row>
    <row r="206" spans="1:19" ht="19.5" thickBot="1" x14ac:dyDescent="0.3">
      <c r="A206" s="35" t="s">
        <v>150</v>
      </c>
      <c r="B206" s="26">
        <v>7072</v>
      </c>
      <c r="C206" s="128"/>
      <c r="D206" s="82"/>
      <c r="E206" s="70"/>
      <c r="F206" s="38"/>
      <c r="G206" s="128"/>
      <c r="H206" s="82"/>
      <c r="I206" s="70"/>
      <c r="J206" s="38"/>
      <c r="K206" s="82"/>
      <c r="L206" s="82"/>
      <c r="M206" s="70"/>
      <c r="N206" s="38"/>
    </row>
    <row r="207" spans="1:19" ht="19.5" thickBot="1" x14ac:dyDescent="0.3">
      <c r="A207" s="35" t="s">
        <v>151</v>
      </c>
      <c r="B207" s="26">
        <v>7073</v>
      </c>
      <c r="C207" s="128">
        <f t="shared" ref="C207:D207" si="104">C200/C193/3</f>
        <v>30.766666666666666</v>
      </c>
      <c r="D207" s="82">
        <f t="shared" si="104"/>
        <v>25.066666666666666</v>
      </c>
      <c r="E207" s="70"/>
      <c r="F207" s="38"/>
      <c r="G207" s="128">
        <f>G200/G193/4</f>
        <v>30.725000000000001</v>
      </c>
      <c r="H207" s="82">
        <f>H200/H193/4</f>
        <v>26.475000000000001</v>
      </c>
      <c r="I207" s="70"/>
      <c r="J207" s="38"/>
      <c r="K207" s="82"/>
      <c r="L207" s="82"/>
      <c r="M207" s="70"/>
      <c r="N207" s="38"/>
    </row>
    <row r="208" spans="1:19" ht="19.5" thickBot="1" x14ac:dyDescent="0.3">
      <c r="A208" s="35" t="s">
        <v>152</v>
      </c>
      <c r="B208" s="26">
        <v>7074</v>
      </c>
      <c r="C208" s="128"/>
      <c r="D208" s="82"/>
      <c r="E208" s="70"/>
      <c r="F208" s="38"/>
      <c r="G208" s="128"/>
      <c r="H208" s="82"/>
      <c r="I208" s="70"/>
      <c r="J208" s="38"/>
      <c r="K208" s="82"/>
      <c r="L208" s="82"/>
      <c r="M208" s="70"/>
      <c r="N208" s="38"/>
    </row>
    <row r="209" spans="1:18" ht="19.5" thickBot="1" x14ac:dyDescent="0.3">
      <c r="A209" s="35" t="s">
        <v>153</v>
      </c>
      <c r="B209" s="26">
        <v>7075</v>
      </c>
      <c r="C209" s="128"/>
      <c r="D209" s="82"/>
      <c r="E209" s="70"/>
      <c r="F209" s="38"/>
      <c r="G209" s="128"/>
      <c r="H209" s="82"/>
      <c r="I209" s="70"/>
      <c r="J209" s="38"/>
      <c r="K209" s="82"/>
      <c r="L209" s="82"/>
      <c r="M209" s="70"/>
      <c r="N209" s="38"/>
    </row>
    <row r="210" spans="1:18" ht="19.5" thickBot="1" x14ac:dyDescent="0.3">
      <c r="A210" s="35" t="s">
        <v>154</v>
      </c>
      <c r="B210" s="26">
        <v>7076</v>
      </c>
      <c r="C210" s="157"/>
      <c r="D210" s="82"/>
      <c r="E210" s="70"/>
      <c r="F210" s="38"/>
      <c r="G210" s="128"/>
      <c r="H210" s="82"/>
      <c r="I210" s="78"/>
      <c r="J210" s="79"/>
      <c r="K210" s="82"/>
      <c r="L210" s="82"/>
      <c r="M210" s="78"/>
      <c r="N210" s="79"/>
    </row>
    <row r="211" spans="1:18" s="100" customFormat="1" x14ac:dyDescent="0.25">
      <c r="C211" s="4"/>
      <c r="D211" s="4"/>
      <c r="E211" s="4"/>
      <c r="F211" s="166"/>
      <c r="G211" s="4"/>
      <c r="H211" s="4"/>
      <c r="I211" s="4"/>
      <c r="J211" s="166"/>
      <c r="K211" s="4"/>
      <c r="L211" s="4"/>
      <c r="M211" s="4"/>
      <c r="N211" s="166"/>
      <c r="P211" s="174"/>
      <c r="R211" s="193"/>
    </row>
    <row r="212" spans="1:18" s="100" customFormat="1" ht="21" x14ac:dyDescent="0.45">
      <c r="B212" s="212" t="s">
        <v>172</v>
      </c>
      <c r="C212" s="212"/>
      <c r="D212" s="194"/>
      <c r="E212" s="194"/>
      <c r="F212" s="195"/>
      <c r="G212" s="196" t="s">
        <v>166</v>
      </c>
      <c r="H212" s="196"/>
      <c r="I212" s="4"/>
      <c r="J212" s="166"/>
      <c r="K212" s="196"/>
      <c r="L212" s="196"/>
      <c r="M212" s="4"/>
      <c r="N212" s="166"/>
      <c r="P212" s="174"/>
      <c r="R212" s="193"/>
    </row>
    <row r="213" spans="1:18" x14ac:dyDescent="0.25">
      <c r="K213" s="2"/>
    </row>
    <row r="214" spans="1:18" x14ac:dyDescent="0.25">
      <c r="K214" s="2"/>
    </row>
    <row r="215" spans="1:18" x14ac:dyDescent="0.25">
      <c r="K215" s="2"/>
    </row>
    <row r="216" spans="1:18" x14ac:dyDescent="0.25">
      <c r="K216" s="2"/>
    </row>
    <row r="217" spans="1:18" x14ac:dyDescent="0.25">
      <c r="K217" s="2"/>
    </row>
    <row r="218" spans="1:18" x14ac:dyDescent="0.25">
      <c r="K218" s="2"/>
    </row>
    <row r="219" spans="1:18" x14ac:dyDescent="0.25">
      <c r="K219" s="2"/>
    </row>
    <row r="220" spans="1:18" x14ac:dyDescent="0.25">
      <c r="K220" s="2"/>
    </row>
    <row r="221" spans="1:18" x14ac:dyDescent="0.25">
      <c r="K221" s="2"/>
    </row>
    <row r="222" spans="1:18" x14ac:dyDescent="0.25">
      <c r="K222" s="2"/>
    </row>
    <row r="223" spans="1:18" x14ac:dyDescent="0.25">
      <c r="K223" s="2"/>
    </row>
    <row r="224" spans="1:18" x14ac:dyDescent="0.25">
      <c r="K224" s="2"/>
    </row>
    <row r="225" spans="11:11" x14ac:dyDescent="0.25">
      <c r="K225" s="2"/>
    </row>
    <row r="226" spans="11:11" x14ac:dyDescent="0.25">
      <c r="K226" s="2"/>
    </row>
    <row r="227" spans="11:11" x14ac:dyDescent="0.25">
      <c r="K227" s="2"/>
    </row>
    <row r="228" spans="11:11" x14ac:dyDescent="0.25">
      <c r="K228" s="2"/>
    </row>
    <row r="229" spans="11:11" x14ac:dyDescent="0.25">
      <c r="K229" s="2"/>
    </row>
    <row r="230" spans="11:11" x14ac:dyDescent="0.25">
      <c r="K230" s="2"/>
    </row>
    <row r="231" spans="11:11" x14ac:dyDescent="0.25">
      <c r="K231" s="2"/>
    </row>
    <row r="232" spans="11:11" x14ac:dyDescent="0.25">
      <c r="K232" s="2"/>
    </row>
    <row r="233" spans="11:11" x14ac:dyDescent="0.25">
      <c r="K233" s="2"/>
    </row>
    <row r="234" spans="11:11" x14ac:dyDescent="0.25">
      <c r="K234" s="2"/>
    </row>
    <row r="235" spans="11:11" x14ac:dyDescent="0.25">
      <c r="K235" s="2"/>
    </row>
    <row r="236" spans="11:11" x14ac:dyDescent="0.25">
      <c r="K236" s="2"/>
    </row>
    <row r="237" spans="11:11" x14ac:dyDescent="0.25">
      <c r="K237" s="2"/>
    </row>
    <row r="238" spans="11:11" x14ac:dyDescent="0.25">
      <c r="K238" s="2"/>
    </row>
    <row r="239" spans="11:11" x14ac:dyDescent="0.25">
      <c r="K239" s="2"/>
    </row>
    <row r="240" spans="11:11" x14ac:dyDescent="0.25">
      <c r="K240" s="2"/>
    </row>
    <row r="241" spans="11:11" x14ac:dyDescent="0.25">
      <c r="K241" s="2"/>
    </row>
    <row r="242" spans="11:11" x14ac:dyDescent="0.25">
      <c r="K242" s="2"/>
    </row>
    <row r="243" spans="11:11" x14ac:dyDescent="0.25">
      <c r="K243" s="2"/>
    </row>
    <row r="244" spans="11:11" x14ac:dyDescent="0.25">
      <c r="K244" s="2"/>
    </row>
    <row r="245" spans="11:11" x14ac:dyDescent="0.25">
      <c r="K245" s="2"/>
    </row>
    <row r="246" spans="11:11" x14ac:dyDescent="0.25">
      <c r="K246" s="2"/>
    </row>
    <row r="247" spans="11:11" x14ac:dyDescent="0.25">
      <c r="K247" s="2"/>
    </row>
    <row r="248" spans="11:11" x14ac:dyDescent="0.25">
      <c r="K248" s="2"/>
    </row>
    <row r="249" spans="11:11" x14ac:dyDescent="0.25">
      <c r="K249" s="2"/>
    </row>
    <row r="250" spans="11:11" x14ac:dyDescent="0.25">
      <c r="K250" s="2"/>
    </row>
    <row r="251" spans="11:11" x14ac:dyDescent="0.25">
      <c r="K251" s="2"/>
    </row>
    <row r="252" spans="11:11" x14ac:dyDescent="0.25">
      <c r="K252" s="2"/>
    </row>
    <row r="253" spans="11:11" x14ac:dyDescent="0.25">
      <c r="K253" s="2"/>
    </row>
    <row r="254" spans="11:11" x14ac:dyDescent="0.25">
      <c r="K254" s="2"/>
    </row>
    <row r="255" spans="11:11" x14ac:dyDescent="0.25">
      <c r="K255" s="2"/>
    </row>
    <row r="256" spans="11:11" x14ac:dyDescent="0.25">
      <c r="K256" s="2"/>
    </row>
    <row r="257" spans="1:24" x14ac:dyDescent="0.25">
      <c r="K257" s="2"/>
    </row>
    <row r="258" spans="1:24" x14ac:dyDescent="0.25">
      <c r="K258" s="2"/>
    </row>
    <row r="259" spans="1:24" x14ac:dyDescent="0.25">
      <c r="K259" s="2"/>
    </row>
    <row r="260" spans="1:24" x14ac:dyDescent="0.25">
      <c r="K260" s="2"/>
    </row>
    <row r="261" spans="1:24" x14ac:dyDescent="0.25">
      <c r="K261" s="2"/>
    </row>
    <row r="262" spans="1:24" x14ac:dyDescent="0.25">
      <c r="K262" s="2"/>
    </row>
    <row r="263" spans="1:24" x14ac:dyDescent="0.25">
      <c r="K263" s="2"/>
    </row>
    <row r="264" spans="1:24" x14ac:dyDescent="0.25">
      <c r="K264" s="2"/>
    </row>
    <row r="265" spans="1:24" s="2" customFormat="1" x14ac:dyDescent="0.25">
      <c r="A265" s="1"/>
      <c r="B265" s="1"/>
      <c r="C265" s="109"/>
      <c r="F265" s="3"/>
      <c r="G265" s="109"/>
      <c r="J265" s="3"/>
      <c r="N265" s="3"/>
      <c r="O265" s="1"/>
      <c r="P265" s="5"/>
      <c r="Q265" s="1"/>
      <c r="R265" s="6"/>
      <c r="S265" s="1"/>
      <c r="T265" s="1"/>
      <c r="U265" s="1"/>
      <c r="V265" s="1"/>
      <c r="W265" s="1"/>
      <c r="X265" s="1"/>
    </row>
    <row r="266" spans="1:24" s="2" customFormat="1" x14ac:dyDescent="0.25">
      <c r="A266" s="1"/>
      <c r="B266" s="1"/>
      <c r="C266" s="109"/>
      <c r="F266" s="3"/>
      <c r="G266" s="109"/>
      <c r="J266" s="3"/>
      <c r="N266" s="3"/>
      <c r="O266" s="1"/>
      <c r="P266" s="5"/>
      <c r="Q266" s="1"/>
      <c r="R266" s="6"/>
      <c r="S266" s="1"/>
      <c r="T266" s="1"/>
      <c r="U266" s="1"/>
      <c r="V266" s="1"/>
      <c r="W266" s="1"/>
      <c r="X266" s="1"/>
    </row>
    <row r="267" spans="1:24" s="2" customFormat="1" x14ac:dyDescent="0.25">
      <c r="A267" s="1"/>
      <c r="B267" s="1"/>
      <c r="C267" s="109"/>
      <c r="F267" s="3"/>
      <c r="G267" s="109"/>
      <c r="J267" s="3"/>
      <c r="N267" s="3"/>
      <c r="O267" s="1"/>
      <c r="P267" s="5"/>
      <c r="Q267" s="1"/>
      <c r="R267" s="6"/>
      <c r="S267" s="1"/>
      <c r="T267" s="1"/>
      <c r="U267" s="1"/>
      <c r="V267" s="1"/>
      <c r="W267" s="1"/>
      <c r="X267" s="1"/>
    </row>
    <row r="268" spans="1:24" s="2" customFormat="1" x14ac:dyDescent="0.25">
      <c r="A268" s="1"/>
      <c r="B268" s="1"/>
      <c r="C268" s="109"/>
      <c r="F268" s="3"/>
      <c r="G268" s="109"/>
      <c r="J268" s="3"/>
      <c r="N268" s="3"/>
      <c r="O268" s="1"/>
      <c r="P268" s="5"/>
      <c r="Q268" s="1"/>
      <c r="R268" s="6"/>
      <c r="S268" s="1"/>
      <c r="T268" s="1"/>
      <c r="U268" s="1"/>
      <c r="V268" s="1"/>
      <c r="W268" s="1"/>
      <c r="X268" s="1"/>
    </row>
    <row r="269" spans="1:24" s="2" customFormat="1" x14ac:dyDescent="0.25">
      <c r="A269" s="1"/>
      <c r="B269" s="1"/>
      <c r="C269" s="109"/>
      <c r="F269" s="3"/>
      <c r="G269" s="109"/>
      <c r="J269" s="3"/>
      <c r="N269" s="3"/>
      <c r="O269" s="1"/>
      <c r="P269" s="5"/>
      <c r="Q269" s="1"/>
      <c r="R269" s="6"/>
      <c r="S269" s="1"/>
      <c r="T269" s="1"/>
      <c r="U269" s="1"/>
      <c r="V269" s="1"/>
      <c r="W269" s="1"/>
      <c r="X269" s="1"/>
    </row>
    <row r="270" spans="1:24" s="2" customFormat="1" x14ac:dyDescent="0.25">
      <c r="A270" s="1"/>
      <c r="B270" s="1"/>
      <c r="C270" s="109"/>
      <c r="F270" s="3"/>
      <c r="G270" s="109"/>
      <c r="J270" s="3"/>
      <c r="N270" s="3"/>
      <c r="O270" s="1"/>
      <c r="P270" s="5"/>
      <c r="Q270" s="1"/>
      <c r="R270" s="6"/>
      <c r="S270" s="1"/>
      <c r="T270" s="1"/>
      <c r="U270" s="1"/>
      <c r="V270" s="1"/>
      <c r="W270" s="1"/>
      <c r="X270" s="1"/>
    </row>
    <row r="271" spans="1:24" s="2" customFormat="1" x14ac:dyDescent="0.25">
      <c r="A271" s="1"/>
      <c r="B271" s="1"/>
      <c r="C271" s="109"/>
      <c r="F271" s="3"/>
      <c r="G271" s="109"/>
      <c r="J271" s="3"/>
      <c r="N271" s="3"/>
      <c r="O271" s="1"/>
      <c r="P271" s="5"/>
      <c r="Q271" s="1"/>
      <c r="R271" s="6"/>
      <c r="S271" s="1"/>
      <c r="T271" s="1"/>
      <c r="U271" s="1"/>
      <c r="V271" s="1"/>
      <c r="W271" s="1"/>
      <c r="X271" s="1"/>
    </row>
    <row r="272" spans="1:24" s="2" customFormat="1" x14ac:dyDescent="0.25">
      <c r="A272" s="1"/>
      <c r="B272" s="1"/>
      <c r="C272" s="109"/>
      <c r="F272" s="3"/>
      <c r="G272" s="109"/>
      <c r="J272" s="3"/>
      <c r="N272" s="3"/>
      <c r="O272" s="1"/>
      <c r="P272" s="5"/>
      <c r="Q272" s="1"/>
      <c r="R272" s="6"/>
      <c r="S272" s="1"/>
      <c r="T272" s="1"/>
      <c r="U272" s="1"/>
      <c r="V272" s="1"/>
      <c r="W272" s="1"/>
      <c r="X272" s="1"/>
    </row>
    <row r="273" spans="1:24" s="2" customFormat="1" x14ac:dyDescent="0.25">
      <c r="A273" s="1"/>
      <c r="B273" s="1"/>
      <c r="C273" s="109"/>
      <c r="F273" s="3"/>
      <c r="G273" s="109"/>
      <c r="J273" s="3"/>
      <c r="N273" s="3"/>
      <c r="O273" s="1"/>
      <c r="P273" s="5"/>
      <c r="Q273" s="1"/>
      <c r="R273" s="6"/>
      <c r="S273" s="1"/>
      <c r="T273" s="1"/>
      <c r="U273" s="1"/>
      <c r="V273" s="1"/>
      <c r="W273" s="1"/>
      <c r="X273" s="1"/>
    </row>
    <row r="274" spans="1:24" s="2" customFormat="1" x14ac:dyDescent="0.25">
      <c r="A274" s="1"/>
      <c r="B274" s="1"/>
      <c r="C274" s="109"/>
      <c r="F274" s="3"/>
      <c r="G274" s="109"/>
      <c r="J274" s="3"/>
      <c r="N274" s="3"/>
      <c r="O274" s="1"/>
      <c r="P274" s="5"/>
      <c r="Q274" s="1"/>
      <c r="R274" s="6"/>
      <c r="S274" s="1"/>
      <c r="T274" s="1"/>
      <c r="U274" s="1"/>
      <c r="V274" s="1"/>
      <c r="W274" s="1"/>
      <c r="X274" s="1"/>
    </row>
  </sheetData>
  <mergeCells count="42">
    <mergeCell ref="K2:N2"/>
    <mergeCell ref="K3:N3"/>
    <mergeCell ref="A4:C4"/>
    <mergeCell ref="K4:N4"/>
    <mergeCell ref="L10:N10"/>
    <mergeCell ref="A5:C5"/>
    <mergeCell ref="K5:N5"/>
    <mergeCell ref="A6:C6"/>
    <mergeCell ref="L8:M8"/>
    <mergeCell ref="H9:I9"/>
    <mergeCell ref="A32:N32"/>
    <mergeCell ref="O32:U32"/>
    <mergeCell ref="A59:N59"/>
    <mergeCell ref="B212:C212"/>
    <mergeCell ref="G2:J2"/>
    <mergeCell ref="G3:J3"/>
    <mergeCell ref="G4:J4"/>
    <mergeCell ref="G5:J5"/>
    <mergeCell ref="H8:I8"/>
    <mergeCell ref="A26:N26"/>
    <mergeCell ref="A28:A29"/>
    <mergeCell ref="B28:B29"/>
    <mergeCell ref="C28:F28"/>
    <mergeCell ref="K28:N28"/>
    <mergeCell ref="B19:F19"/>
    <mergeCell ref="B20:F20"/>
    <mergeCell ref="G28:J28"/>
    <mergeCell ref="A31:N31"/>
    <mergeCell ref="B21:F21"/>
    <mergeCell ref="B22:K22"/>
    <mergeCell ref="B23:F23"/>
    <mergeCell ref="B24:K24"/>
    <mergeCell ref="B18:F18"/>
    <mergeCell ref="L9:M9"/>
    <mergeCell ref="B13:L13"/>
    <mergeCell ref="B14:F14"/>
    <mergeCell ref="B15:K15"/>
    <mergeCell ref="B16:L16"/>
    <mergeCell ref="B17:L17"/>
    <mergeCell ref="M12:N12"/>
    <mergeCell ref="H10:J10"/>
    <mergeCell ref="I12:J12"/>
  </mergeCells>
  <printOptions horizontalCentered="1"/>
  <pageMargins left="0" right="0" top="0.31496062992125984" bottom="0.19685039370078741" header="0.11811023622047245" footer="0.19685039370078741"/>
  <pageSetup paperSize="9" scale="68" fitToHeight="6" orientation="landscape" blackAndWhite="1" r:id="rId1"/>
  <rowBreaks count="3" manualBreakCount="3">
    <brk id="94" max="9" man="1"/>
    <brk id="117" max="9" man="1"/>
    <brk id="1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 2025</vt:lpstr>
      <vt:lpstr>'4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Пользователь</cp:lastModifiedBy>
  <cp:lastPrinted>2026-02-02T07:41:28Z</cp:lastPrinted>
  <dcterms:created xsi:type="dcterms:W3CDTF">2026-01-15T08:09:20Z</dcterms:created>
  <dcterms:modified xsi:type="dcterms:W3CDTF">2026-02-03T13:11:19Z</dcterms:modified>
</cp:coreProperties>
</file>