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32 сесія 8 скликання\прийняті\"/>
    </mc:Choice>
  </mc:AlternateContent>
  <xr:revisionPtr revIDLastSave="0" documentId="8_{58E2AC41-4543-4F72-9063-2BF9E389AC0A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зміни на 2023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'зміни на 2023 (2)'!$A$1:$J$177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F94" i="1"/>
  <c r="G141" i="1" l="1"/>
  <c r="M139" i="1"/>
  <c r="M137" i="1"/>
  <c r="M136" i="1"/>
  <c r="M135" i="1"/>
  <c r="M138" i="1"/>
  <c r="P59" i="1"/>
  <c r="O61" i="1"/>
  <c r="L35" i="1"/>
  <c r="M34" i="1"/>
  <c r="N34" i="1" s="1"/>
  <c r="L61" i="1"/>
  <c r="M60" i="1"/>
  <c r="N60" i="1" s="1"/>
  <c r="N59" i="1"/>
  <c r="D37" i="1"/>
  <c r="D44" i="1"/>
  <c r="M35" i="1" l="1"/>
  <c r="P60" i="1"/>
  <c r="P61" i="1" s="1"/>
  <c r="M61" i="1"/>
  <c r="N61" i="1"/>
  <c r="L162" i="1"/>
  <c r="M162" i="1" s="1"/>
  <c r="F39" i="1"/>
  <c r="N162" i="1" l="1"/>
  <c r="E37" i="1"/>
  <c r="E92" i="1"/>
  <c r="E91" i="1" s="1"/>
  <c r="D66" i="1"/>
  <c r="E141" i="1"/>
  <c r="G66" i="1"/>
  <c r="G81" i="1" s="1"/>
  <c r="E66" i="1"/>
  <c r="E81" i="1" s="1"/>
  <c r="C51" i="1" l="1"/>
  <c r="E147" i="1"/>
  <c r="E146" i="1"/>
  <c r="E145" i="1"/>
  <c r="E144" i="1"/>
  <c r="E143" i="1"/>
  <c r="E142" i="1"/>
  <c r="E133" i="1"/>
  <c r="E51" i="1"/>
  <c r="E44" i="1"/>
  <c r="E36" i="1" s="1"/>
  <c r="E33" i="1"/>
  <c r="C37" i="1"/>
  <c r="D36" i="1"/>
  <c r="C44" i="1"/>
  <c r="C36" i="1" l="1"/>
  <c r="E80" i="1"/>
  <c r="F44" i="1"/>
  <c r="J173" i="1"/>
  <c r="I173" i="1"/>
  <c r="H173" i="1"/>
  <c r="G173" i="1"/>
  <c r="J171" i="1"/>
  <c r="I171" i="1"/>
  <c r="H171" i="1"/>
  <c r="G171" i="1"/>
  <c r="K168" i="1"/>
  <c r="K167" i="1"/>
  <c r="M166" i="1"/>
  <c r="K166" i="1"/>
  <c r="F166" i="1"/>
  <c r="F173" i="1" s="1"/>
  <c r="K165" i="1"/>
  <c r="M164" i="1"/>
  <c r="K164" i="1"/>
  <c r="F164" i="1"/>
  <c r="F171" i="1" s="1"/>
  <c r="M163" i="1"/>
  <c r="K163" i="1"/>
  <c r="J162" i="1"/>
  <c r="K162" i="1" s="1"/>
  <c r="I162" i="1"/>
  <c r="H162" i="1"/>
  <c r="G162" i="1"/>
  <c r="J155" i="1"/>
  <c r="I155" i="1"/>
  <c r="H155" i="1"/>
  <c r="G155" i="1"/>
  <c r="F155" i="1"/>
  <c r="J146" i="1"/>
  <c r="I146" i="1"/>
  <c r="H146" i="1"/>
  <c r="G146" i="1"/>
  <c r="D146" i="1"/>
  <c r="C146" i="1"/>
  <c r="J145" i="1"/>
  <c r="I145" i="1"/>
  <c r="H145" i="1"/>
  <c r="G145" i="1"/>
  <c r="D145" i="1"/>
  <c r="C145" i="1"/>
  <c r="J144" i="1"/>
  <c r="I144" i="1"/>
  <c r="H144" i="1"/>
  <c r="G144" i="1"/>
  <c r="D144" i="1"/>
  <c r="C144" i="1"/>
  <c r="J143" i="1"/>
  <c r="I143" i="1"/>
  <c r="H143" i="1"/>
  <c r="G143" i="1"/>
  <c r="D143" i="1"/>
  <c r="C143" i="1"/>
  <c r="J142" i="1"/>
  <c r="I142" i="1"/>
  <c r="H142" i="1"/>
  <c r="G142" i="1"/>
  <c r="D142" i="1"/>
  <c r="C142" i="1"/>
  <c r="J141" i="1"/>
  <c r="I141" i="1"/>
  <c r="H141" i="1"/>
  <c r="D141" i="1"/>
  <c r="C141" i="1"/>
  <c r="K139" i="1"/>
  <c r="F139" i="1"/>
  <c r="F146" i="1" s="1"/>
  <c r="K138" i="1"/>
  <c r="F138" i="1"/>
  <c r="F145" i="1" s="1"/>
  <c r="K137" i="1"/>
  <c r="F137" i="1"/>
  <c r="F144" i="1" s="1"/>
  <c r="K136" i="1"/>
  <c r="F136" i="1"/>
  <c r="F143" i="1" s="1"/>
  <c r="K135" i="1"/>
  <c r="F135" i="1"/>
  <c r="F142" i="1" s="1"/>
  <c r="K134" i="1"/>
  <c r="F134" i="1"/>
  <c r="F141" i="1" s="1"/>
  <c r="J133" i="1"/>
  <c r="K133" i="1" s="1"/>
  <c r="I133" i="1"/>
  <c r="H133" i="1"/>
  <c r="G133" i="1"/>
  <c r="N139" i="1" s="1"/>
  <c r="D133" i="1"/>
  <c r="C133" i="1"/>
  <c r="J126" i="1"/>
  <c r="I126" i="1"/>
  <c r="H126" i="1"/>
  <c r="G126" i="1"/>
  <c r="F126" i="1"/>
  <c r="D126" i="1"/>
  <c r="A113" i="1"/>
  <c r="F112" i="1"/>
  <c r="F111" i="1"/>
  <c r="F110" i="1"/>
  <c r="F109" i="1"/>
  <c r="J108" i="1"/>
  <c r="I108" i="1"/>
  <c r="H108" i="1"/>
  <c r="G108" i="1"/>
  <c r="D108" i="1"/>
  <c r="C108" i="1"/>
  <c r="F107" i="1"/>
  <c r="F106" i="1"/>
  <c r="F105" i="1"/>
  <c r="F104" i="1"/>
  <c r="J103" i="1"/>
  <c r="I103" i="1"/>
  <c r="H103" i="1"/>
  <c r="G103" i="1"/>
  <c r="D103" i="1"/>
  <c r="C103" i="1"/>
  <c r="F98" i="1"/>
  <c r="F97" i="1" s="1"/>
  <c r="J97" i="1"/>
  <c r="J91" i="1" s="1"/>
  <c r="I97" i="1"/>
  <c r="I91" i="1" s="1"/>
  <c r="H97" i="1"/>
  <c r="H91" i="1" s="1"/>
  <c r="G97" i="1"/>
  <c r="G91" i="1" s="1"/>
  <c r="F93" i="1"/>
  <c r="F92" i="1"/>
  <c r="D91" i="1"/>
  <c r="C91" i="1"/>
  <c r="D81" i="1"/>
  <c r="C81" i="1"/>
  <c r="F78" i="1"/>
  <c r="F77" i="1"/>
  <c r="K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J81" i="1" s="1"/>
  <c r="I66" i="1"/>
  <c r="I81" i="1" s="1"/>
  <c r="H66" i="1"/>
  <c r="H81" i="1" s="1"/>
  <c r="F81" i="1" s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7" i="1"/>
  <c r="F57" i="1"/>
  <c r="F55" i="1"/>
  <c r="F54" i="1"/>
  <c r="F53" i="1"/>
  <c r="F52" i="1"/>
  <c r="J51" i="1"/>
  <c r="I51" i="1"/>
  <c r="H51" i="1"/>
  <c r="G51" i="1"/>
  <c r="F50" i="1"/>
  <c r="F49" i="1"/>
  <c r="J48" i="1"/>
  <c r="I48" i="1"/>
  <c r="H48" i="1"/>
  <c r="G48" i="1"/>
  <c r="F43" i="1"/>
  <c r="F34" i="1"/>
  <c r="F33" i="1" s="1"/>
  <c r="J33" i="1"/>
  <c r="I33" i="1"/>
  <c r="H33" i="1"/>
  <c r="G33" i="1"/>
  <c r="D33" i="1"/>
  <c r="D80" i="1" s="1"/>
  <c r="C33" i="1"/>
  <c r="C80" i="1" s="1"/>
  <c r="I80" i="1" l="1"/>
  <c r="J38" i="1"/>
  <c r="J37" i="1"/>
  <c r="J36" i="1" s="1"/>
  <c r="C82" i="1"/>
  <c r="G140" i="1"/>
  <c r="H140" i="1"/>
  <c r="D82" i="1"/>
  <c r="F51" i="1"/>
  <c r="F108" i="1"/>
  <c r="F48" i="1"/>
  <c r="K56" i="1"/>
  <c r="E82" i="1"/>
  <c r="I140" i="1"/>
  <c r="F103" i="1"/>
  <c r="J140" i="1"/>
  <c r="H38" i="1"/>
  <c r="H37" i="1" s="1"/>
  <c r="H80" i="1" s="1"/>
  <c r="G38" i="1"/>
  <c r="F91" i="1"/>
  <c r="F66" i="1"/>
  <c r="I38" i="1"/>
  <c r="I37" i="1" s="1"/>
  <c r="K66" i="1"/>
  <c r="F133" i="1"/>
  <c r="L134" i="1" s="1"/>
  <c r="F162" i="1"/>
  <c r="J80" i="1" l="1"/>
  <c r="G37" i="1"/>
  <c r="G80" i="1" s="1"/>
  <c r="F80" i="1" s="1"/>
  <c r="F38" i="1"/>
  <c r="J82" i="1"/>
  <c r="I82" i="1"/>
  <c r="I36" i="1"/>
  <c r="H82" i="1"/>
  <c r="H36" i="1"/>
  <c r="F140" i="1"/>
  <c r="G82" i="1"/>
  <c r="F37" i="1" l="1"/>
  <c r="F36" i="1" s="1"/>
  <c r="G36" i="1"/>
  <c r="F82" i="1"/>
</calcChain>
</file>

<file path=xl/sharedStrings.xml><?xml version="1.0" encoding="utf-8"?>
<sst xmlns="http://schemas.openxmlformats.org/spreadsheetml/2006/main" count="228" uniqueCount="176">
  <si>
    <t>Додаток</t>
  </si>
  <si>
    <t>"ПОГОДЖЕНО"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</si>
  <si>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</si>
  <si>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</si>
  <si>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</si>
  <si>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</si>
  <si>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</si>
  <si>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</si>
  <si>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</si>
  <si>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</si>
  <si>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</si>
  <si>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</si>
  <si>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</si>
  <si>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</si>
  <si>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</si>
  <si>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</si>
  <si>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</si>
  <si>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</si>
  <si>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</si>
  <si>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</si>
  <si>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</si>
  <si>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</si>
  <si>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</si>
  <si>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</si>
  <si>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</si>
  <si>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</si>
  <si>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</si>
  <si>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</si>
  <si>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</si>
  <si>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</si>
  <si>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</si>
  <si>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</si>
  <si>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</si>
  <si>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</si>
  <si>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</si>
  <si>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</si>
  <si>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</si>
  <si>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</si>
  <si>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</si>
  <si>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</si>
  <si>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</si>
  <si>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</si>
  <si>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t>тис. грн.</t>
  </si>
  <si>
    <t>Найменування показника</t>
  </si>
  <si>
    <t xml:space="preserve">Код рядка 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</si>
  <si>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</si>
  <si>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</si>
  <si>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</si>
  <si>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</si>
  <si>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</si>
  <si>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</si>
  <si>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</si>
  <si>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</si>
  <si>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</si>
  <si>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</si>
  <si>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</si>
  <si>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</si>
  <si>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>Дохід за цільовими програмами, у тому числі: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</si>
  <si>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</si>
  <si>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</si>
  <si>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</si>
  <si>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</si>
  <si>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</si>
  <si>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</si>
  <si>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</si>
  <si>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</si>
  <si>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</si>
  <si>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</si>
  <si>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</si>
  <si>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</si>
  <si>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</si>
  <si>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</si>
  <si>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</si>
  <si>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</si>
  <si>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</si>
  <si>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</si>
  <si>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</si>
  <si>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</si>
  <si>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</si>
  <si>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</si>
  <si>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</si>
  <si>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</si>
  <si>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</si>
  <si>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</si>
  <si>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</si>
  <si>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</si>
  <si>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</si>
  <si>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</si>
  <si>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</si>
  <si>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</si>
  <si>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</si>
  <si>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</si>
  <si>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</si>
  <si>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</si>
  <si>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</si>
  <si>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</si>
  <si>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</si>
  <si>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</si>
  <si>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</si>
  <si>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</si>
  <si>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</si>
  <si>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</si>
  <si>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</si>
  <si>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</si>
  <si>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</si>
  <si>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</si>
  <si>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</si>
  <si>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</si>
  <si>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</si>
  <si>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</si>
  <si>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</si>
  <si>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</si>
  <si>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</si>
  <si>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</si>
  <si>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</si>
  <si>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</si>
  <si>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</si>
  <si>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</si>
  <si>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</si>
  <si>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</si>
  <si>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</si>
  <si>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</si>
  <si>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</si>
  <si>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</si>
  <si>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</si>
  <si>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</si>
  <si>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</si>
  <si>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</si>
  <si>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</si>
  <si>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</si>
  <si>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</si>
  <si>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</si>
  <si>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</si>
  <si>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</si>
  <si>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</si>
  <si>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</si>
  <si>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</si>
  <si>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</si>
  <si>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</si>
  <si>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</si>
  <si>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</si>
  <si>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</si>
  <si>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</si>
  <si>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>_________________________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</si>
  <si>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</si>
  <si>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</si>
  <si>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</si>
  <si>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</si>
  <si>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Мінветеранів</t>
  </si>
  <si>
    <t xml:space="preserve">реконструкція приміщень (капітальний ремонт) 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</si>
  <si>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</si>
  <si>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 xml:space="preserve">капітальний ремонт приміщень  з коштів місцевого бюджету </t>
  </si>
  <si>
    <t>будівельні матеріали, проведення ремонту відділень власними силами</t>
  </si>
  <si>
    <t>проведення медичних оглядів військово-лікарської комісії</t>
  </si>
  <si>
    <t>медикаменти, ПММ та ємкості для води</t>
  </si>
  <si>
    <t xml:space="preserve">Дохід з місцевого бюджету за програмою " Здоров'я жителів Козятинської територіальної громади на 2022-2024роки" </t>
  </si>
  <si>
    <t>оплата комунальних послуг</t>
  </si>
  <si>
    <t>Підтримка інших громад (покриття витрат на проведення медичних оглядів та лікування населення громад)</t>
  </si>
  <si>
    <t>Інші податки , збори на користь держави</t>
  </si>
  <si>
    <t>Факт минулого року,         2021р.</t>
  </si>
  <si>
    <t>Фінансовий план поточного року (затверджений зі змінами), 2022р.</t>
  </si>
  <si>
    <t>Прогноз на поточний рік, 2022р.</t>
  </si>
  <si>
    <t>Плановий рік  (усього),      2023р.</t>
  </si>
  <si>
    <t>Дохід з місцевого бюджету:</t>
  </si>
  <si>
    <t>погашення заборгованості по заробітній платі</t>
  </si>
  <si>
    <t>Ірина ПАВЛЮК</t>
  </si>
  <si>
    <t>спец</t>
  </si>
  <si>
    <t>разом</t>
  </si>
  <si>
    <r>
      <t xml:space="preserve"> 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</si>
  <si>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В.о. начальника управління соціальної політики Козятинської міської ради</t>
  </si>
  <si>
    <t>"____" ___________ 2023 р.</t>
  </si>
  <si>
    <t xml:space="preserve">    Директор__________________</t>
  </si>
  <si>
    <t>Залишок коштів, що надійшли від Національної служби здоров'я України станом 01.01.2023 р</t>
  </si>
  <si>
    <t>придбання (виготовлення) основних засобів, з власних коштів підприємства (розподілення залишку)- залишок коштів з НСЗУ</t>
  </si>
  <si>
    <r>
      <t xml:space="preserve">до рішення  </t>
    </r>
    <r>
      <rPr>
        <u/>
        <sz val="10"/>
        <rFont val="Times New Roman"/>
        <family val="1"/>
        <charset val="204"/>
      </rPr>
      <t>__32__</t>
    </r>
    <r>
      <rPr>
        <sz val="10"/>
        <rFont val="Times New Roman"/>
        <family val="1"/>
        <charset val="204"/>
      </rPr>
      <t xml:space="preserve"> сесії   міської ради__8__  скликання</t>
    </r>
  </si>
  <si>
    <r>
      <t>від   17.02.</t>
    </r>
    <r>
      <rPr>
        <u/>
        <sz val="10"/>
        <rFont val="Times New Roman"/>
        <family val="1"/>
        <charset val="204"/>
      </rPr>
      <t>2023</t>
    </r>
    <r>
      <rPr>
        <sz val="10"/>
        <rFont val="Times New Roman"/>
        <family val="1"/>
        <charset val="204"/>
      </rPr>
      <t xml:space="preserve"> р. № 1071-VІІІ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</si>
</sst>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-* #,##0.0\ _₽_-;\-* #,##0.0\ _₽_-;_-* &quot;-&quot;?\ _₽_-;_-@_-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</numFmts>
  <fonts count="1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4" fontId="12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left" vertical="center" wrapText="1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8" fontId="8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0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0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S387"/>
  <sheetViews>
    <sheetView tabSelected="1" view="pageBreakPreview" topLeftCell="A166" zoomScale="60" zoomScaleNormal="75" workbookViewId="0">
      <selection activeCell="J4" sqref="J4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90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4.42578125" style="1" customWidth="1"/>
    <col min="15" max="15" width="13.5703125" style="1" customWidth="1"/>
    <col min="16" max="16" width="14.42578125" style="1" customWidth="1"/>
    <col min="17" max="17" width="14.7109375" style="1" bestFit="1" customWidth="1"/>
    <col min="18" max="16384" width="9.140625" style="1"/>
  </cols>
  <sheetData>
    <row r="1" spans="1:10" x14ac:dyDescent="0.2">
      <c r="J1" s="1" t="s">
        <v>0</v>
      </c>
    </row>
    <row r="2" spans="1:10" x14ac:dyDescent="0.2">
      <c r="J2" s="3" t="s">
        <v>174</v>
      </c>
    </row>
    <row r="3" spans="1:10" x14ac:dyDescent="0.2">
      <c r="I3" s="117" t="s">
        <v>175</v>
      </c>
      <c r="J3" s="117"/>
    </row>
    <row r="4" spans="1:10" ht="20.25" x14ac:dyDescent="0.2">
      <c r="A4" s="4" t="s">
        <v>1</v>
      </c>
      <c r="D4" s="5"/>
      <c r="H4" s="4"/>
      <c r="I4" s="4"/>
      <c r="J4" s="4"/>
    </row>
    <row r="5" spans="1:10" ht="45" customHeight="1" x14ac:dyDescent="0.2">
      <c r="A5" s="118" t="s">
        <v>169</v>
      </c>
      <c r="B5" s="119"/>
      <c r="C5" s="119"/>
      <c r="G5" s="6"/>
      <c r="H5" s="7"/>
      <c r="I5" s="7"/>
      <c r="J5" s="7"/>
    </row>
    <row r="6" spans="1:10" ht="20.25" x14ac:dyDescent="0.2">
      <c r="A6" s="120" t="s">
        <v>165</v>
      </c>
      <c r="B6" s="121"/>
      <c r="C6" s="121"/>
      <c r="G6" s="4"/>
      <c r="H6" s="7"/>
      <c r="I6" s="7"/>
      <c r="J6" s="7"/>
    </row>
    <row r="7" spans="1:10" ht="20.25" x14ac:dyDescent="0.2">
      <c r="A7" s="122" t="s">
        <v>170</v>
      </c>
      <c r="B7" s="122"/>
      <c r="C7" s="122"/>
      <c r="H7" s="4"/>
      <c r="I7" s="4"/>
      <c r="J7" s="4"/>
    </row>
    <row r="8" spans="1:10" x14ac:dyDescent="0.2">
      <c r="I8" s="8" t="s">
        <v>2</v>
      </c>
      <c r="J8" s="9"/>
    </row>
    <row r="9" spans="1:10" x14ac:dyDescent="0.2">
      <c r="I9" s="8" t="s">
        <v>4</v>
      </c>
      <c r="J9" s="9"/>
    </row>
    <row r="10" spans="1:10" x14ac:dyDescent="0.2">
      <c r="I10" s="8" t="s">
        <v>5</v>
      </c>
      <c r="J10" s="2" t="s">
        <v>3</v>
      </c>
    </row>
    <row r="11" spans="1:10" x14ac:dyDescent="0.2">
      <c r="I11" s="123" t="s">
        <v>6</v>
      </c>
      <c r="J11" s="124"/>
    </row>
    <row r="13" spans="1:10" s="13" customFormat="1" ht="15.75" x14ac:dyDescent="0.2">
      <c r="A13" s="10" t="s">
        <v>7</v>
      </c>
      <c r="B13" s="114">
        <v>2023</v>
      </c>
      <c r="C13" s="110"/>
      <c r="D13" s="110"/>
      <c r="E13" s="110"/>
      <c r="F13" s="110"/>
      <c r="G13" s="110"/>
      <c r="H13" s="115"/>
      <c r="I13" s="116" t="s">
        <v>8</v>
      </c>
      <c r="J13" s="116"/>
    </row>
    <row r="14" spans="1:10" s="13" customFormat="1" ht="15.75" x14ac:dyDescent="0.2">
      <c r="A14" s="14" t="s">
        <v>9</v>
      </c>
      <c r="B14" s="109" t="s">
        <v>10</v>
      </c>
      <c r="C14" s="109"/>
      <c r="D14" s="109"/>
      <c r="E14" s="109"/>
      <c r="F14" s="109"/>
      <c r="G14" s="109"/>
      <c r="H14" s="109"/>
      <c r="I14" s="10" t="s">
        <v>11</v>
      </c>
      <c r="J14" s="16" t="s">
        <v>12</v>
      </c>
    </row>
    <row r="15" spans="1:10" s="13" customFormat="1" ht="15.75" x14ac:dyDescent="0.2">
      <c r="A15" s="14" t="s">
        <v>13</v>
      </c>
      <c r="B15" s="109" t="s">
        <v>14</v>
      </c>
      <c r="C15" s="109"/>
      <c r="D15" s="109"/>
      <c r="E15" s="109"/>
      <c r="F15" s="109"/>
      <c r="G15" s="17"/>
      <c r="H15" s="17"/>
      <c r="I15" s="10" t="s">
        <v>15</v>
      </c>
      <c r="J15" s="12"/>
    </row>
    <row r="16" spans="1:10" s="13" customFormat="1" ht="15.75" x14ac:dyDescent="0.2">
      <c r="A16" s="14" t="s">
        <v>16</v>
      </c>
      <c r="B16" s="109" t="s">
        <v>17</v>
      </c>
      <c r="C16" s="109"/>
      <c r="D16" s="109"/>
      <c r="E16" s="109"/>
      <c r="F16" s="109"/>
      <c r="G16" s="111"/>
      <c r="H16" s="17"/>
      <c r="I16" s="10" t="s">
        <v>18</v>
      </c>
      <c r="J16" s="12"/>
    </row>
    <row r="17" spans="1:10" s="13" customFormat="1" ht="15.75" x14ac:dyDescent="0.2">
      <c r="A17" s="14" t="s">
        <v>19</v>
      </c>
      <c r="B17" s="109" t="s">
        <v>20</v>
      </c>
      <c r="C17" s="109"/>
      <c r="D17" s="109"/>
      <c r="E17" s="109"/>
      <c r="F17" s="109"/>
      <c r="G17" s="112"/>
      <c r="H17" s="113"/>
      <c r="I17" s="10" t="s">
        <v>21</v>
      </c>
      <c r="J17" s="12"/>
    </row>
    <row r="18" spans="1:10" s="13" customFormat="1" ht="15.75" x14ac:dyDescent="0.2">
      <c r="A18" s="14" t="s">
        <v>22</v>
      </c>
      <c r="B18" s="109" t="s">
        <v>23</v>
      </c>
      <c r="C18" s="109"/>
      <c r="D18" s="109"/>
      <c r="E18" s="109"/>
      <c r="F18" s="109"/>
      <c r="G18" s="109"/>
      <c r="H18" s="109"/>
      <c r="I18" s="10" t="s">
        <v>24</v>
      </c>
      <c r="J18" s="12"/>
    </row>
    <row r="19" spans="1:10" s="13" customFormat="1" ht="15.75" x14ac:dyDescent="0.2">
      <c r="A19" s="14" t="s">
        <v>25</v>
      </c>
      <c r="B19" s="109" t="s">
        <v>26</v>
      </c>
      <c r="C19" s="109"/>
      <c r="D19" s="109"/>
      <c r="E19" s="109"/>
      <c r="F19" s="109"/>
      <c r="G19" s="18"/>
      <c r="H19" s="19"/>
      <c r="I19" s="10" t="s">
        <v>27</v>
      </c>
      <c r="J19" s="20" t="s">
        <v>28</v>
      </c>
    </row>
    <row r="20" spans="1:10" s="13" customFormat="1" ht="31.5" x14ac:dyDescent="0.2">
      <c r="A20" s="14" t="s">
        <v>29</v>
      </c>
      <c r="B20" s="109" t="s">
        <v>30</v>
      </c>
      <c r="C20" s="109"/>
      <c r="D20" s="109"/>
      <c r="E20" s="109"/>
      <c r="F20" s="109"/>
      <c r="G20" s="21"/>
      <c r="H20" s="11"/>
      <c r="I20" s="22" t="s">
        <v>31</v>
      </c>
      <c r="J20" s="23" t="s">
        <v>3</v>
      </c>
    </row>
    <row r="21" spans="1:10" s="13" customFormat="1" ht="31.5" x14ac:dyDescent="0.2">
      <c r="A21" s="14" t="s">
        <v>32</v>
      </c>
      <c r="B21" s="109" t="s">
        <v>33</v>
      </c>
      <c r="C21" s="109"/>
      <c r="D21" s="109"/>
      <c r="E21" s="109"/>
      <c r="F21" s="109"/>
      <c r="G21" s="21"/>
      <c r="H21" s="11"/>
      <c r="I21" s="22" t="s">
        <v>34</v>
      </c>
      <c r="J21" s="24"/>
    </row>
    <row r="22" spans="1:10" s="13" customFormat="1" ht="15.75" x14ac:dyDescent="0.2">
      <c r="A22" s="14" t="s">
        <v>35</v>
      </c>
      <c r="B22" s="109">
        <v>424</v>
      </c>
      <c r="C22" s="109"/>
      <c r="D22" s="109"/>
      <c r="E22" s="109"/>
      <c r="F22" s="109"/>
      <c r="G22" s="18"/>
      <c r="H22" s="18"/>
      <c r="I22" s="18"/>
      <c r="J22" s="25"/>
    </row>
    <row r="23" spans="1:10" s="13" customFormat="1" ht="15.75" x14ac:dyDescent="0.2">
      <c r="A23" s="14" t="s">
        <v>36</v>
      </c>
      <c r="B23" s="109" t="s">
        <v>37</v>
      </c>
      <c r="C23" s="109"/>
      <c r="D23" s="109"/>
      <c r="E23" s="109"/>
      <c r="F23" s="109"/>
      <c r="G23" s="109"/>
      <c r="H23" s="17"/>
      <c r="I23" s="17"/>
      <c r="J23" s="26"/>
    </row>
    <row r="24" spans="1:10" s="13" customFormat="1" ht="15.75" x14ac:dyDescent="0.2">
      <c r="A24" s="14" t="s">
        <v>38</v>
      </c>
      <c r="B24" s="109" t="s">
        <v>39</v>
      </c>
      <c r="C24" s="109"/>
      <c r="D24" s="109"/>
      <c r="E24" s="109"/>
      <c r="F24" s="109"/>
      <c r="G24" s="15"/>
      <c r="H24" s="18"/>
      <c r="I24" s="18"/>
      <c r="J24" s="25"/>
    </row>
    <row r="25" spans="1:10" s="13" customFormat="1" ht="15.75" x14ac:dyDescent="0.2">
      <c r="A25" s="14" t="s">
        <v>40</v>
      </c>
      <c r="B25" s="109" t="s">
        <v>41</v>
      </c>
      <c r="C25" s="109"/>
      <c r="D25" s="109"/>
      <c r="E25" s="109"/>
      <c r="F25" s="109"/>
      <c r="G25" s="110"/>
      <c r="H25" s="17"/>
      <c r="I25" s="17"/>
      <c r="J25" s="26"/>
    </row>
    <row r="27" spans="1:10" x14ac:dyDescent="0.2">
      <c r="A27" s="93" t="s">
        <v>168</v>
      </c>
      <c r="B27" s="93"/>
      <c r="C27" s="93"/>
      <c r="D27" s="93"/>
      <c r="E27" s="93"/>
      <c r="F27" s="93"/>
      <c r="G27" s="93"/>
      <c r="H27" s="93"/>
      <c r="I27" s="93"/>
      <c r="J27" s="27" t="s">
        <v>42</v>
      </c>
    </row>
    <row r="28" spans="1:10" x14ac:dyDescent="0.2">
      <c r="A28" s="104" t="s">
        <v>43</v>
      </c>
      <c r="B28" s="105" t="s">
        <v>44</v>
      </c>
      <c r="C28" s="105" t="s">
        <v>159</v>
      </c>
      <c r="D28" s="105" t="s">
        <v>160</v>
      </c>
      <c r="E28" s="106" t="s">
        <v>161</v>
      </c>
      <c r="F28" s="105" t="s">
        <v>162</v>
      </c>
      <c r="G28" s="105" t="s">
        <v>45</v>
      </c>
      <c r="H28" s="105"/>
      <c r="I28" s="105"/>
      <c r="J28" s="105"/>
    </row>
    <row r="29" spans="1:10" ht="81.599999999999994" customHeight="1" x14ac:dyDescent="0.2">
      <c r="A29" s="104"/>
      <c r="B29" s="105"/>
      <c r="C29" s="105"/>
      <c r="D29" s="105"/>
      <c r="E29" s="107"/>
      <c r="F29" s="105"/>
      <c r="G29" s="28" t="s">
        <v>46</v>
      </c>
      <c r="H29" s="28" t="s">
        <v>47</v>
      </c>
      <c r="I29" s="28" t="s">
        <v>48</v>
      </c>
      <c r="J29" s="28" t="s">
        <v>49</v>
      </c>
    </row>
    <row r="30" spans="1:10" x14ac:dyDescent="0.2">
      <c r="A30" s="9">
        <v>1</v>
      </c>
      <c r="B30" s="29">
        <v>2</v>
      </c>
      <c r="C30" s="29">
        <v>3</v>
      </c>
      <c r="D30" s="29">
        <v>4</v>
      </c>
      <c r="E30" s="84"/>
      <c r="F30" s="29">
        <v>5</v>
      </c>
      <c r="G30" s="29">
        <v>6</v>
      </c>
      <c r="H30" s="29">
        <v>7</v>
      </c>
      <c r="I30" s="29">
        <v>8</v>
      </c>
      <c r="J30" s="29">
        <v>9</v>
      </c>
    </row>
    <row r="31" spans="1:10" x14ac:dyDescent="0.2">
      <c r="A31" s="101" t="s">
        <v>50</v>
      </c>
      <c r="B31" s="101"/>
      <c r="C31" s="101"/>
      <c r="D31" s="101"/>
      <c r="E31" s="101"/>
      <c r="F31" s="101"/>
      <c r="G31" s="101"/>
      <c r="H31" s="101"/>
      <c r="I31" s="101"/>
      <c r="J31" s="103"/>
    </row>
    <row r="32" spans="1:10" s="31" customFormat="1" x14ac:dyDescent="0.2">
      <c r="A32" s="108" t="s">
        <v>51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4" s="31" customFormat="1" ht="37.5" x14ac:dyDescent="0.2">
      <c r="A33" s="32" t="s">
        <v>52</v>
      </c>
      <c r="B33" s="33">
        <v>1010</v>
      </c>
      <c r="C33" s="34">
        <f t="shared" ref="C33:J33" si="0">C34+C35</f>
        <v>71517.299999999988</v>
      </c>
      <c r="D33" s="34">
        <f t="shared" si="0"/>
        <v>91112</v>
      </c>
      <c r="E33" s="85">
        <f t="shared" ref="E33" si="1">E34+E35</f>
        <v>78987.8</v>
      </c>
      <c r="F33" s="34">
        <f>F34+F35</f>
        <v>89689.099999999991</v>
      </c>
      <c r="G33" s="34">
        <f t="shared" si="0"/>
        <v>22422.3</v>
      </c>
      <c r="H33" s="34">
        <f t="shared" si="0"/>
        <v>22422.3</v>
      </c>
      <c r="I33" s="34">
        <f t="shared" si="0"/>
        <v>22422.3</v>
      </c>
      <c r="J33" s="34">
        <f t="shared" si="0"/>
        <v>22422.2</v>
      </c>
    </row>
    <row r="34" spans="1:14" s="31" customFormat="1" ht="19.5" thickBot="1" x14ac:dyDescent="0.25">
      <c r="A34" s="35" t="s">
        <v>53</v>
      </c>
      <c r="B34" s="33"/>
      <c r="C34" s="34">
        <v>68901.399999999994</v>
      </c>
      <c r="D34" s="34">
        <v>87112</v>
      </c>
      <c r="E34" s="85">
        <v>76587.8</v>
      </c>
      <c r="F34" s="34">
        <f>G34+H34+I34+J34</f>
        <v>82189.099999999991</v>
      </c>
      <c r="G34" s="34">
        <v>20547.3</v>
      </c>
      <c r="H34" s="34">
        <v>20547.3</v>
      </c>
      <c r="I34" s="34">
        <v>20547.3</v>
      </c>
      <c r="J34" s="34">
        <v>20547.2</v>
      </c>
      <c r="L34" s="36">
        <v>82189.100000000006</v>
      </c>
      <c r="M34" s="62">
        <f>L34/4</f>
        <v>20547.275000000001</v>
      </c>
      <c r="N34" s="62">
        <f>M34*0.85</f>
        <v>17465.18375</v>
      </c>
    </row>
    <row r="35" spans="1:14" s="31" customFormat="1" ht="30.75" thickBot="1" x14ac:dyDescent="0.25">
      <c r="A35" s="35" t="s">
        <v>54</v>
      </c>
      <c r="B35" s="33"/>
      <c r="C35" s="37">
        <v>2615.9</v>
      </c>
      <c r="D35" s="37">
        <v>4000</v>
      </c>
      <c r="E35" s="38">
        <v>2400</v>
      </c>
      <c r="F35" s="37">
        <v>7500</v>
      </c>
      <c r="G35" s="37">
        <v>1875</v>
      </c>
      <c r="H35" s="37">
        <v>1875</v>
      </c>
      <c r="I35" s="37">
        <v>1875</v>
      </c>
      <c r="J35" s="37">
        <v>1875</v>
      </c>
      <c r="L35" s="62">
        <f>L34*0.85</f>
        <v>69860.735000000001</v>
      </c>
      <c r="M35" s="62">
        <f>M34*0.85</f>
        <v>17465.18375</v>
      </c>
    </row>
    <row r="36" spans="1:14" s="31" customFormat="1" x14ac:dyDescent="0.2">
      <c r="A36" s="78" t="s">
        <v>163</v>
      </c>
      <c r="B36" s="33"/>
      <c r="C36" s="85">
        <f t="shared" ref="C36:D36" si="2">C37+C44</f>
        <v>15527.5</v>
      </c>
      <c r="D36" s="85">
        <f t="shared" si="2"/>
        <v>21855.9</v>
      </c>
      <c r="E36" s="85">
        <f>E37+E44</f>
        <v>20514.500000000004</v>
      </c>
      <c r="F36" s="85">
        <f t="shared" ref="F36:J36" si="3">F37+F44</f>
        <v>24637.5</v>
      </c>
      <c r="G36" s="85">
        <f t="shared" si="3"/>
        <v>10554.400000000001</v>
      </c>
      <c r="H36" s="85">
        <f t="shared" si="3"/>
        <v>4166.6000000000004</v>
      </c>
      <c r="I36" s="85">
        <f t="shared" si="3"/>
        <v>3411.6</v>
      </c>
      <c r="J36" s="85">
        <f t="shared" si="3"/>
        <v>6504.9</v>
      </c>
    </row>
    <row r="37" spans="1:14" s="31" customFormat="1" ht="56.25" x14ac:dyDescent="0.2">
      <c r="A37" s="32" t="s">
        <v>150</v>
      </c>
      <c r="B37" s="33">
        <v>1020</v>
      </c>
      <c r="C37" s="34">
        <f>C38+C40+C41</f>
        <v>15527.5</v>
      </c>
      <c r="D37" s="34">
        <f>D38+D40+D41+D42+D39</f>
        <v>19920.2</v>
      </c>
      <c r="E37" s="34">
        <f>E38+E40+E41+E42+E39</f>
        <v>18658.800000000003</v>
      </c>
      <c r="F37" s="34">
        <f>G37+H37+I37+J37</f>
        <v>24637.5</v>
      </c>
      <c r="G37" s="34">
        <f>G38+G44+G46+G43+G39</f>
        <v>10554.400000000001</v>
      </c>
      <c r="H37" s="34">
        <f t="shared" ref="H37:J37" si="4">H38+H44+H46+H43+H39</f>
        <v>4166.6000000000004</v>
      </c>
      <c r="I37" s="34">
        <f t="shared" si="4"/>
        <v>3411.6</v>
      </c>
      <c r="J37" s="34">
        <f t="shared" si="4"/>
        <v>6504.9</v>
      </c>
    </row>
    <row r="38" spans="1:14" s="31" customFormat="1" ht="19.5" thickBot="1" x14ac:dyDescent="0.25">
      <c r="A38" s="44" t="s">
        <v>156</v>
      </c>
      <c r="B38" s="33"/>
      <c r="C38" s="37">
        <v>15527.5</v>
      </c>
      <c r="D38" s="37">
        <v>12600</v>
      </c>
      <c r="E38" s="38">
        <v>11338.6</v>
      </c>
      <c r="F38" s="34">
        <f>G38+H38+I38+J38</f>
        <v>14500</v>
      </c>
      <c r="G38" s="37">
        <f>G66</f>
        <v>5854.4000000000005</v>
      </c>
      <c r="H38" s="37">
        <f t="shared" ref="H38:J38" si="5">H66</f>
        <v>2166.6</v>
      </c>
      <c r="I38" s="37">
        <f t="shared" si="5"/>
        <v>1411.6</v>
      </c>
      <c r="J38" s="37">
        <f t="shared" si="5"/>
        <v>5067.3999999999996</v>
      </c>
    </row>
    <row r="39" spans="1:14" s="31" customFormat="1" x14ac:dyDescent="0.2">
      <c r="A39" s="80" t="s">
        <v>164</v>
      </c>
      <c r="B39" s="33"/>
      <c r="C39" s="37"/>
      <c r="D39" s="37">
        <v>5000</v>
      </c>
      <c r="E39" s="38">
        <v>5000</v>
      </c>
      <c r="F39" s="34">
        <f>G39+H39+I39+J39</f>
        <v>4700</v>
      </c>
      <c r="G39" s="37">
        <v>4700</v>
      </c>
      <c r="H39" s="37"/>
      <c r="I39" s="37"/>
      <c r="J39" s="37"/>
      <c r="L39" s="31">
        <v>4700</v>
      </c>
    </row>
    <row r="40" spans="1:14" s="31" customFormat="1" x14ac:dyDescent="0.2">
      <c r="A40" s="80" t="s">
        <v>152</v>
      </c>
      <c r="B40" s="33"/>
      <c r="C40" s="37">
        <v>0</v>
      </c>
      <c r="D40" s="37">
        <v>1265.5999999999999</v>
      </c>
      <c r="E40" s="38">
        <v>1265.5999999999999</v>
      </c>
      <c r="F40" s="34"/>
      <c r="G40" s="37"/>
      <c r="H40" s="37"/>
      <c r="I40" s="37"/>
      <c r="J40" s="37"/>
    </row>
    <row r="41" spans="1:14" s="31" customFormat="1" x14ac:dyDescent="0.2">
      <c r="A41" s="24" t="s">
        <v>151</v>
      </c>
      <c r="B41" s="33"/>
      <c r="C41" s="37">
        <v>0</v>
      </c>
      <c r="D41" s="37">
        <v>154.6</v>
      </c>
      <c r="E41" s="38">
        <v>154.6</v>
      </c>
      <c r="F41" s="34"/>
      <c r="G41" s="37"/>
      <c r="H41" s="37"/>
      <c r="I41" s="37"/>
      <c r="J41" s="37"/>
    </row>
    <row r="42" spans="1:14" s="31" customFormat="1" x14ac:dyDescent="0.2">
      <c r="A42" s="40" t="s">
        <v>55</v>
      </c>
      <c r="B42" s="33"/>
      <c r="C42" s="37"/>
      <c r="D42" s="37">
        <v>900</v>
      </c>
      <c r="E42" s="38">
        <v>900</v>
      </c>
      <c r="F42" s="34"/>
      <c r="G42" s="37"/>
      <c r="H42" s="37"/>
      <c r="I42" s="37"/>
      <c r="J42" s="37"/>
    </row>
    <row r="43" spans="1:14" s="31" customFormat="1" x14ac:dyDescent="0.2">
      <c r="A43" s="24" t="s">
        <v>56</v>
      </c>
      <c r="B43" s="33"/>
      <c r="C43" s="37"/>
      <c r="D43" s="37"/>
      <c r="E43" s="38"/>
      <c r="F43" s="34">
        <f>G43+H43+I43+J43</f>
        <v>5437.5</v>
      </c>
      <c r="G43" s="37"/>
      <c r="H43" s="37">
        <v>2000</v>
      </c>
      <c r="I43" s="37">
        <v>2000</v>
      </c>
      <c r="J43" s="37">
        <v>1437.5</v>
      </c>
    </row>
    <row r="44" spans="1:14" s="31" customFormat="1" ht="56.25" x14ac:dyDescent="0.2">
      <c r="A44" s="63" t="s">
        <v>155</v>
      </c>
      <c r="B44" s="33"/>
      <c r="C44" s="34">
        <f>C45+C46+C47</f>
        <v>0</v>
      </c>
      <c r="D44" s="34">
        <f>D45+D46+D47</f>
        <v>1935.7</v>
      </c>
      <c r="E44" s="85">
        <f>E45+E46+E47</f>
        <v>1855.7</v>
      </c>
      <c r="F44" s="34">
        <f>G44+H44+I44+J44</f>
        <v>0</v>
      </c>
      <c r="G44" s="37"/>
      <c r="H44" s="37"/>
      <c r="I44" s="37"/>
      <c r="J44" s="37"/>
    </row>
    <row r="45" spans="1:14" s="31" customFormat="1" x14ac:dyDescent="0.2">
      <c r="A45" s="79" t="s">
        <v>154</v>
      </c>
      <c r="B45" s="33"/>
      <c r="C45" s="37">
        <v>0</v>
      </c>
      <c r="D45" s="37">
        <v>324</v>
      </c>
      <c r="E45" s="38">
        <v>324</v>
      </c>
      <c r="F45" s="34"/>
      <c r="G45" s="37"/>
      <c r="H45" s="37"/>
      <c r="I45" s="37"/>
      <c r="J45" s="37"/>
    </row>
    <row r="46" spans="1:14" s="31" customFormat="1" x14ac:dyDescent="0.2">
      <c r="A46" s="40" t="s">
        <v>55</v>
      </c>
      <c r="B46" s="33"/>
      <c r="C46" s="37">
        <v>0</v>
      </c>
      <c r="D46" s="37">
        <v>80</v>
      </c>
      <c r="E46" s="38">
        <v>0</v>
      </c>
      <c r="F46" s="38"/>
      <c r="G46" s="37"/>
      <c r="H46" s="37"/>
      <c r="I46" s="37"/>
      <c r="J46" s="37"/>
      <c r="L46" s="39"/>
    </row>
    <row r="47" spans="1:14" s="31" customFormat="1" x14ac:dyDescent="0.2">
      <c r="A47" s="40" t="s">
        <v>153</v>
      </c>
      <c r="B47" s="33"/>
      <c r="C47" s="37">
        <v>0</v>
      </c>
      <c r="D47" s="37">
        <v>1531.7</v>
      </c>
      <c r="E47" s="38">
        <v>1531.7</v>
      </c>
      <c r="F47" s="38"/>
      <c r="G47" s="37"/>
      <c r="H47" s="37"/>
      <c r="I47" s="37"/>
      <c r="J47" s="37"/>
      <c r="L47" s="39"/>
    </row>
    <row r="48" spans="1:14" s="31" customFormat="1" x14ac:dyDescent="0.2">
      <c r="A48" s="40" t="s">
        <v>57</v>
      </c>
      <c r="B48" s="33">
        <v>1030</v>
      </c>
      <c r="C48" s="37"/>
      <c r="D48" s="37"/>
      <c r="E48" s="38"/>
      <c r="F48" s="34">
        <f>G48+H48+I48+J48</f>
        <v>3837.2</v>
      </c>
      <c r="G48" s="34">
        <f>G49+G50</f>
        <v>959.3</v>
      </c>
      <c r="H48" s="34">
        <f t="shared" ref="H48:J48" si="6">H49+H50</f>
        <v>959.3</v>
      </c>
      <c r="I48" s="34">
        <f t="shared" si="6"/>
        <v>959.3</v>
      </c>
      <c r="J48" s="34">
        <f t="shared" si="6"/>
        <v>959.3</v>
      </c>
    </row>
    <row r="49" spans="1:17" s="31" customFormat="1" ht="37.5" x14ac:dyDescent="0.2">
      <c r="A49" s="41" t="s">
        <v>157</v>
      </c>
      <c r="B49" s="42">
        <v>1031</v>
      </c>
      <c r="C49" s="37"/>
      <c r="D49" s="37"/>
      <c r="E49" s="38"/>
      <c r="F49" s="37">
        <f t="shared" ref="F49:F57" si="7">G49+H49+I49+J49</f>
        <v>2000</v>
      </c>
      <c r="G49" s="37">
        <v>500</v>
      </c>
      <c r="H49" s="37">
        <v>500</v>
      </c>
      <c r="I49" s="37">
        <v>500</v>
      </c>
      <c r="J49" s="37">
        <v>500</v>
      </c>
    </row>
    <row r="50" spans="1:17" s="31" customFormat="1" ht="26.45" customHeight="1" x14ac:dyDescent="0.2">
      <c r="A50" s="41" t="s">
        <v>148</v>
      </c>
      <c r="B50" s="42">
        <v>1032</v>
      </c>
      <c r="C50" s="37">
        <v>0</v>
      </c>
      <c r="D50" s="37"/>
      <c r="E50" s="38">
        <v>0</v>
      </c>
      <c r="F50" s="37">
        <f t="shared" si="7"/>
        <v>1837.2</v>
      </c>
      <c r="G50" s="37">
        <v>459.3</v>
      </c>
      <c r="H50" s="37">
        <v>459.3</v>
      </c>
      <c r="I50" s="37">
        <v>459.3</v>
      </c>
      <c r="J50" s="37">
        <v>459.3</v>
      </c>
    </row>
    <row r="51" spans="1:17" s="31" customFormat="1" x14ac:dyDescent="0.2">
      <c r="A51" s="32" t="s">
        <v>58</v>
      </c>
      <c r="B51" s="33">
        <v>1040</v>
      </c>
      <c r="C51" s="34">
        <f>C52+C53+C54+C55</f>
        <v>1900.5</v>
      </c>
      <c r="D51" s="34">
        <v>728</v>
      </c>
      <c r="E51" s="85">
        <f>E52+E53+E54</f>
        <v>3159.2</v>
      </c>
      <c r="F51" s="34">
        <f t="shared" si="7"/>
        <v>3000</v>
      </c>
      <c r="G51" s="34">
        <f>G52+G53+G54+G55</f>
        <v>750</v>
      </c>
      <c r="H51" s="34">
        <f t="shared" ref="H51:J51" si="8">H52+H53+H54+H55</f>
        <v>750</v>
      </c>
      <c r="I51" s="34">
        <f t="shared" si="8"/>
        <v>750</v>
      </c>
      <c r="J51" s="34">
        <f t="shared" si="8"/>
        <v>750</v>
      </c>
    </row>
    <row r="52" spans="1:17" s="31" customFormat="1" ht="19.5" thickBot="1" x14ac:dyDescent="0.25">
      <c r="A52" s="35" t="s">
        <v>59</v>
      </c>
      <c r="B52" s="43">
        <v>1041</v>
      </c>
      <c r="C52" s="37">
        <v>43.4</v>
      </c>
      <c r="D52" s="37">
        <v>48</v>
      </c>
      <c r="E52" s="38">
        <v>158.19999999999999</v>
      </c>
      <c r="F52" s="37">
        <f t="shared" si="7"/>
        <v>500</v>
      </c>
      <c r="G52" s="37">
        <v>125</v>
      </c>
      <c r="H52" s="37">
        <v>125</v>
      </c>
      <c r="I52" s="37">
        <v>125</v>
      </c>
      <c r="J52" s="37">
        <v>125</v>
      </c>
    </row>
    <row r="53" spans="1:17" s="31" customFormat="1" ht="19.5" thickBot="1" x14ac:dyDescent="0.25">
      <c r="A53" s="35" t="s">
        <v>60</v>
      </c>
      <c r="B53" s="43">
        <v>1042</v>
      </c>
      <c r="C53" s="37">
        <v>11.3</v>
      </c>
      <c r="D53" s="37" t="s">
        <v>61</v>
      </c>
      <c r="E53" s="38">
        <v>1</v>
      </c>
      <c r="F53" s="37">
        <f t="shared" si="7"/>
        <v>0</v>
      </c>
      <c r="G53" s="37"/>
      <c r="H53" s="37"/>
      <c r="I53" s="37"/>
      <c r="J53" s="37"/>
    </row>
    <row r="54" spans="1:17" s="31" customFormat="1" ht="19.5" thickBot="1" x14ac:dyDescent="0.25">
      <c r="A54" s="35" t="s">
        <v>62</v>
      </c>
      <c r="B54" s="43">
        <v>1043</v>
      </c>
      <c r="C54" s="37">
        <v>1404.5</v>
      </c>
      <c r="D54" s="37">
        <v>80</v>
      </c>
      <c r="E54" s="38">
        <v>3000</v>
      </c>
      <c r="F54" s="37">
        <f>G54+H54+I54+J54</f>
        <v>2500</v>
      </c>
      <c r="G54" s="37">
        <v>625</v>
      </c>
      <c r="H54" s="37">
        <v>625</v>
      </c>
      <c r="I54" s="37">
        <v>625</v>
      </c>
      <c r="J54" s="37">
        <v>625</v>
      </c>
    </row>
    <row r="55" spans="1:17" s="31" customFormat="1" ht="19.5" thickBot="1" x14ac:dyDescent="0.25">
      <c r="A55" s="35" t="s">
        <v>63</v>
      </c>
      <c r="B55" s="43">
        <v>1044</v>
      </c>
      <c r="C55" s="37">
        <v>441.3</v>
      </c>
      <c r="D55" s="37">
        <v>600</v>
      </c>
      <c r="E55" s="38">
        <v>0</v>
      </c>
      <c r="F55" s="34">
        <f t="shared" si="7"/>
        <v>0</v>
      </c>
      <c r="G55" s="37"/>
      <c r="H55" s="37"/>
      <c r="I55" s="37"/>
      <c r="J55" s="37"/>
    </row>
    <row r="56" spans="1:17" s="31" customFormat="1" ht="30.75" thickBot="1" x14ac:dyDescent="0.25">
      <c r="A56" s="44" t="s">
        <v>172</v>
      </c>
      <c r="B56" s="43">
        <v>1045</v>
      </c>
      <c r="C56" s="37">
        <v>9717.4</v>
      </c>
      <c r="D56" s="37" t="s">
        <v>61</v>
      </c>
      <c r="E56" s="38">
        <v>0</v>
      </c>
      <c r="F56" s="92">
        <v>1501.4</v>
      </c>
      <c r="G56" s="37"/>
      <c r="H56" s="37"/>
      <c r="I56" s="37"/>
      <c r="J56" s="37"/>
      <c r="K56" s="39">
        <f>F56-8969</f>
        <v>-7467.6</v>
      </c>
    </row>
    <row r="57" spans="1:17" s="31" customFormat="1" x14ac:dyDescent="0.2">
      <c r="A57" s="41" t="s">
        <v>64</v>
      </c>
      <c r="B57" s="43">
        <v>1047</v>
      </c>
      <c r="C57" s="37">
        <v>0</v>
      </c>
      <c r="D57" s="37" t="s">
        <v>61</v>
      </c>
      <c r="E57" s="38">
        <v>0</v>
      </c>
      <c r="F57" s="37">
        <f t="shared" si="7"/>
        <v>0</v>
      </c>
      <c r="G57" s="37"/>
      <c r="H57" s="37"/>
      <c r="I57" s="37"/>
      <c r="J57" s="37"/>
      <c r="K57" s="31">
        <f>35204-764.3</f>
        <v>34439.699999999997</v>
      </c>
      <c r="O57" s="31" t="s">
        <v>166</v>
      </c>
      <c r="P57" s="31" t="s">
        <v>167</v>
      </c>
    </row>
    <row r="58" spans="1:17" x14ac:dyDescent="0.2">
      <c r="A58" s="100" t="s">
        <v>65</v>
      </c>
      <c r="B58" s="101"/>
      <c r="C58" s="101"/>
      <c r="D58" s="101"/>
      <c r="E58" s="101"/>
      <c r="F58" s="101"/>
      <c r="G58" s="101"/>
      <c r="H58" s="101"/>
      <c r="I58" s="101"/>
      <c r="J58" s="103"/>
    </row>
    <row r="59" spans="1:17" x14ac:dyDescent="0.2">
      <c r="A59" s="32" t="s">
        <v>66</v>
      </c>
      <c r="B59" s="9">
        <v>1050</v>
      </c>
      <c r="C59" s="37">
        <v>50791.3</v>
      </c>
      <c r="D59" s="37">
        <v>78100.100000000006</v>
      </c>
      <c r="E59" s="38">
        <v>68047.600000000006</v>
      </c>
      <c r="F59" s="38">
        <f>SUM(G59:J59)</f>
        <v>60846.8</v>
      </c>
      <c r="G59" s="37">
        <v>15211.7</v>
      </c>
      <c r="H59" s="37">
        <v>15211.7</v>
      </c>
      <c r="I59" s="37">
        <v>15211.7</v>
      </c>
      <c r="J59" s="37">
        <v>15211.7</v>
      </c>
      <c r="K59" s="36">
        <f>J59/3</f>
        <v>5070.5666666666666</v>
      </c>
      <c r="L59" s="37">
        <v>4772</v>
      </c>
      <c r="M59" s="46">
        <v>14316.1</v>
      </c>
      <c r="N59" s="46">
        <f>M59*4</f>
        <v>57264.4</v>
      </c>
      <c r="O59" s="2">
        <v>895.6</v>
      </c>
      <c r="P59" s="82">
        <f>M59+O59</f>
        <v>15211.7</v>
      </c>
      <c r="Q59" s="83"/>
    </row>
    <row r="60" spans="1:17" x14ac:dyDescent="0.2">
      <c r="A60" s="32" t="s">
        <v>67</v>
      </c>
      <c r="B60" s="9">
        <v>1060</v>
      </c>
      <c r="C60" s="37">
        <v>10591.5</v>
      </c>
      <c r="D60" s="37">
        <v>17182</v>
      </c>
      <c r="E60" s="38">
        <v>14498.4</v>
      </c>
      <c r="F60" s="38">
        <f t="shared" ref="F60" si="9">SUM(G60:J60)</f>
        <v>13384.4</v>
      </c>
      <c r="G60" s="37">
        <v>3346.1</v>
      </c>
      <c r="H60" s="37">
        <v>3346.1</v>
      </c>
      <c r="I60" s="37">
        <v>3346.1</v>
      </c>
      <c r="J60" s="37">
        <v>3346.1</v>
      </c>
      <c r="K60" s="36">
        <f t="shared" ref="K60:K76" si="10">J60/3</f>
        <v>1115.3666666666666</v>
      </c>
      <c r="L60" s="37">
        <v>1049.7</v>
      </c>
      <c r="M60" s="46">
        <f>L60*3</f>
        <v>3149.1000000000004</v>
      </c>
      <c r="N60" s="46">
        <f>M60*4</f>
        <v>12596.400000000001</v>
      </c>
      <c r="O60" s="2">
        <v>197</v>
      </c>
      <c r="P60" s="82">
        <f>M60+O60</f>
        <v>3346.1000000000004</v>
      </c>
      <c r="Q60" s="83"/>
    </row>
    <row r="61" spans="1:17" x14ac:dyDescent="0.2">
      <c r="A61" s="32" t="s">
        <v>68</v>
      </c>
      <c r="B61" s="9">
        <v>1070</v>
      </c>
      <c r="C61" s="37">
        <v>3382.9</v>
      </c>
      <c r="D61" s="37">
        <v>2300</v>
      </c>
      <c r="E61" s="38">
        <v>1900</v>
      </c>
      <c r="F61" s="38">
        <f>SUM(G61:J61)</f>
        <v>4000</v>
      </c>
      <c r="G61" s="37">
        <v>1000</v>
      </c>
      <c r="H61" s="37">
        <v>1000</v>
      </c>
      <c r="I61" s="37">
        <v>1000</v>
      </c>
      <c r="J61" s="37">
        <v>1000</v>
      </c>
      <c r="K61" s="36">
        <f t="shared" si="10"/>
        <v>333.33333333333331</v>
      </c>
      <c r="L61" s="47">
        <f>L59+L60</f>
        <v>5821.7</v>
      </c>
      <c r="M61" s="47">
        <f>M59+M60</f>
        <v>17465.2</v>
      </c>
      <c r="N61" s="47">
        <f>N59+N60</f>
        <v>69860.800000000003</v>
      </c>
      <c r="O61" s="47">
        <f>O59+O60</f>
        <v>1092.5999999999999</v>
      </c>
      <c r="P61" s="47">
        <f>P59+P60</f>
        <v>18557.800000000003</v>
      </c>
      <c r="Q61" s="83"/>
    </row>
    <row r="62" spans="1:17" x14ac:dyDescent="0.2">
      <c r="A62" s="32" t="s">
        <v>69</v>
      </c>
      <c r="B62" s="9">
        <v>1080</v>
      </c>
      <c r="C62" s="37">
        <v>9513.7999999999993</v>
      </c>
      <c r="D62" s="37">
        <v>8000</v>
      </c>
      <c r="E62" s="38">
        <v>6416</v>
      </c>
      <c r="F62" s="38">
        <f>SUM(G62:J62)</f>
        <v>12000</v>
      </c>
      <c r="G62" s="37">
        <v>3000</v>
      </c>
      <c r="H62" s="37">
        <v>3000</v>
      </c>
      <c r="I62" s="37">
        <v>3000</v>
      </c>
      <c r="J62" s="37">
        <v>3000</v>
      </c>
      <c r="K62" s="36">
        <f t="shared" si="10"/>
        <v>1000</v>
      </c>
      <c r="Q62" s="83"/>
    </row>
    <row r="63" spans="1:17" x14ac:dyDescent="0.2">
      <c r="A63" s="32" t="s">
        <v>70</v>
      </c>
      <c r="B63" s="9">
        <v>1090</v>
      </c>
      <c r="C63" s="37">
        <v>789.4</v>
      </c>
      <c r="D63" s="37">
        <v>1600</v>
      </c>
      <c r="E63" s="38">
        <v>1035.8</v>
      </c>
      <c r="F63" s="38">
        <f t="shared" ref="F63:F74" si="11">SUM(G63:J63)</f>
        <v>2000</v>
      </c>
      <c r="G63" s="37">
        <v>500</v>
      </c>
      <c r="H63" s="37">
        <v>500</v>
      </c>
      <c r="I63" s="37">
        <v>500</v>
      </c>
      <c r="J63" s="37">
        <v>500</v>
      </c>
      <c r="K63" s="36">
        <f t="shared" si="10"/>
        <v>166.66666666666666</v>
      </c>
      <c r="Q63" s="83"/>
    </row>
    <row r="64" spans="1:17" x14ac:dyDescent="0.2">
      <c r="A64" s="32" t="s">
        <v>71</v>
      </c>
      <c r="B64" s="9">
        <v>1100</v>
      </c>
      <c r="C64" s="37">
        <v>1691.6</v>
      </c>
      <c r="D64" s="37">
        <v>1989.6</v>
      </c>
      <c r="E64" s="38">
        <v>1658.2</v>
      </c>
      <c r="F64" s="38">
        <f>SUM(G64:J64)</f>
        <v>2800</v>
      </c>
      <c r="G64" s="37">
        <v>700</v>
      </c>
      <c r="H64" s="37">
        <v>700</v>
      </c>
      <c r="I64" s="37">
        <v>700</v>
      </c>
      <c r="J64" s="37">
        <v>700</v>
      </c>
      <c r="K64" s="36">
        <f t="shared" si="10"/>
        <v>233.33333333333334</v>
      </c>
      <c r="Q64" s="83"/>
    </row>
    <row r="65" spans="1:17" x14ac:dyDescent="0.2">
      <c r="A65" s="32" t="s">
        <v>72</v>
      </c>
      <c r="B65" s="9">
        <v>1110</v>
      </c>
      <c r="C65" s="37">
        <v>42.1</v>
      </c>
      <c r="D65" s="37">
        <v>120</v>
      </c>
      <c r="E65" s="38">
        <v>200</v>
      </c>
      <c r="F65" s="38">
        <f>SUM(G65:J65)</f>
        <v>600</v>
      </c>
      <c r="G65" s="37">
        <v>150</v>
      </c>
      <c r="H65" s="37">
        <v>150</v>
      </c>
      <c r="I65" s="37">
        <v>150</v>
      </c>
      <c r="J65" s="37">
        <v>150</v>
      </c>
      <c r="K65" s="36">
        <f t="shared" si="10"/>
        <v>50</v>
      </c>
      <c r="Q65" s="83"/>
    </row>
    <row r="66" spans="1:17" ht="75" x14ac:dyDescent="0.2">
      <c r="A66" s="32" t="s">
        <v>73</v>
      </c>
      <c r="B66" s="9">
        <v>1120</v>
      </c>
      <c r="C66" s="34">
        <v>7222.7</v>
      </c>
      <c r="D66" s="34">
        <f>D67+D68+D69+D70+D71</f>
        <v>12600</v>
      </c>
      <c r="E66" s="85">
        <f>E67+E68+E69+E70+E71</f>
        <v>11338.6</v>
      </c>
      <c r="F66" s="34">
        <f>SUM(G66:J66)</f>
        <v>14500</v>
      </c>
      <c r="G66" s="34">
        <f t="shared" ref="G66:H66" si="12">G67+G68+G69+G70+G71</f>
        <v>5854.4000000000005</v>
      </c>
      <c r="H66" s="34">
        <f t="shared" si="12"/>
        <v>2166.6</v>
      </c>
      <c r="I66" s="34">
        <f>I67+I68+I69+I70+I71</f>
        <v>1411.6</v>
      </c>
      <c r="J66" s="34">
        <f>J67+J68+J69+J70+J71</f>
        <v>5067.3999999999996</v>
      </c>
      <c r="K66" s="36">
        <f t="shared" si="10"/>
        <v>1689.1333333333332</v>
      </c>
      <c r="L66" s="34"/>
      <c r="Q66" s="83"/>
    </row>
    <row r="67" spans="1:17" x14ac:dyDescent="0.2">
      <c r="A67" s="41" t="s">
        <v>74</v>
      </c>
      <c r="B67" s="9">
        <v>1121</v>
      </c>
      <c r="C67" s="37">
        <v>4849.2</v>
      </c>
      <c r="D67" s="37">
        <v>8021.9</v>
      </c>
      <c r="E67" s="38">
        <v>8021.9</v>
      </c>
      <c r="F67" s="37">
        <f>SUM(G67:J67)</f>
        <v>8668</v>
      </c>
      <c r="G67" s="37">
        <v>4350</v>
      </c>
      <c r="H67" s="37">
        <v>725</v>
      </c>
      <c r="I67" s="37"/>
      <c r="J67" s="37">
        <v>3593</v>
      </c>
      <c r="K67" s="36">
        <f>J67/3</f>
        <v>1197.6666666666667</v>
      </c>
      <c r="L67" s="37"/>
      <c r="M67" s="82"/>
      <c r="Q67" s="83"/>
    </row>
    <row r="68" spans="1:17" x14ac:dyDescent="0.2">
      <c r="A68" s="41" t="s">
        <v>75</v>
      </c>
      <c r="B68" s="9">
        <v>1122</v>
      </c>
      <c r="C68" s="37">
        <v>288.5</v>
      </c>
      <c r="D68" s="37">
        <v>562.5</v>
      </c>
      <c r="E68" s="38">
        <v>239.9</v>
      </c>
      <c r="F68" s="37">
        <f t="shared" si="11"/>
        <v>562.4</v>
      </c>
      <c r="G68" s="37">
        <v>140.6</v>
      </c>
      <c r="H68" s="37">
        <v>140.6</v>
      </c>
      <c r="I68" s="37">
        <v>140.6</v>
      </c>
      <c r="J68" s="37">
        <v>140.6</v>
      </c>
      <c r="K68" s="36">
        <f t="shared" si="10"/>
        <v>46.866666666666667</v>
      </c>
      <c r="L68" s="37"/>
      <c r="Q68" s="83"/>
    </row>
    <row r="69" spans="1:17" x14ac:dyDescent="0.2">
      <c r="A69" s="41" t="s">
        <v>76</v>
      </c>
      <c r="B69" s="9">
        <v>1123</v>
      </c>
      <c r="C69" s="37">
        <v>1963.3</v>
      </c>
      <c r="D69" s="37">
        <v>3770.9</v>
      </c>
      <c r="E69" s="38">
        <v>2855.6</v>
      </c>
      <c r="F69" s="37">
        <f t="shared" si="11"/>
        <v>4859.2</v>
      </c>
      <c r="G69" s="37">
        <v>1214.8</v>
      </c>
      <c r="H69" s="37">
        <v>1214.8</v>
      </c>
      <c r="I69" s="37">
        <v>1214.8</v>
      </c>
      <c r="J69" s="37">
        <v>1214.8</v>
      </c>
      <c r="K69" s="36">
        <f t="shared" si="10"/>
        <v>404.93333333333334</v>
      </c>
      <c r="L69" s="37"/>
      <c r="Q69" s="83"/>
    </row>
    <row r="70" spans="1:17" x14ac:dyDescent="0.2">
      <c r="A70" s="41" t="s">
        <v>77</v>
      </c>
      <c r="B70" s="9">
        <v>1124</v>
      </c>
      <c r="C70" s="37">
        <v>18.600000000000001</v>
      </c>
      <c r="D70" s="37">
        <v>138</v>
      </c>
      <c r="E70" s="38">
        <v>138</v>
      </c>
      <c r="F70" s="37">
        <f t="shared" si="11"/>
        <v>185.6</v>
      </c>
      <c r="G70" s="37">
        <v>92.8</v>
      </c>
      <c r="H70" s="37">
        <v>30</v>
      </c>
      <c r="I70" s="37"/>
      <c r="J70" s="37">
        <v>62.8</v>
      </c>
      <c r="K70" s="36">
        <f>J70/3</f>
        <v>20.933333333333334</v>
      </c>
      <c r="L70" s="37"/>
      <c r="Q70" s="83"/>
    </row>
    <row r="71" spans="1:17" x14ac:dyDescent="0.2">
      <c r="A71" s="41" t="s">
        <v>78</v>
      </c>
      <c r="B71" s="9">
        <v>1125</v>
      </c>
      <c r="C71" s="37">
        <v>103.1</v>
      </c>
      <c r="D71" s="37">
        <v>106.7</v>
      </c>
      <c r="E71" s="38">
        <v>83.2</v>
      </c>
      <c r="F71" s="37">
        <f t="shared" si="11"/>
        <v>224.8</v>
      </c>
      <c r="G71" s="37">
        <v>56.2</v>
      </c>
      <c r="H71" s="37">
        <v>56.2</v>
      </c>
      <c r="I71" s="37">
        <v>56.2</v>
      </c>
      <c r="J71" s="37">
        <v>56.2</v>
      </c>
      <c r="K71" s="36">
        <f t="shared" si="10"/>
        <v>18.733333333333334</v>
      </c>
      <c r="L71" s="37"/>
      <c r="Q71" s="83"/>
    </row>
    <row r="72" spans="1:17" x14ac:dyDescent="0.2">
      <c r="A72" s="41" t="s">
        <v>79</v>
      </c>
      <c r="B72" s="9">
        <v>1126</v>
      </c>
      <c r="C72" s="37"/>
      <c r="D72" s="37"/>
      <c r="E72" s="38"/>
      <c r="F72" s="37">
        <f t="shared" si="11"/>
        <v>0</v>
      </c>
      <c r="G72" s="37"/>
      <c r="H72" s="37"/>
      <c r="I72" s="37"/>
      <c r="J72" s="37"/>
      <c r="K72" s="36">
        <f t="shared" si="10"/>
        <v>0</v>
      </c>
      <c r="L72" s="37"/>
      <c r="Q72" s="83"/>
    </row>
    <row r="73" spans="1:17" ht="37.5" x14ac:dyDescent="0.2">
      <c r="A73" s="32" t="s">
        <v>80</v>
      </c>
      <c r="B73" s="9">
        <v>1130</v>
      </c>
      <c r="C73" s="37">
        <v>58.4</v>
      </c>
      <c r="D73" s="37">
        <v>120</v>
      </c>
      <c r="E73" s="38">
        <v>120</v>
      </c>
      <c r="F73" s="37">
        <f t="shared" si="11"/>
        <v>235.09999999999997</v>
      </c>
      <c r="G73" s="37">
        <v>58.8</v>
      </c>
      <c r="H73" s="37">
        <v>58.8</v>
      </c>
      <c r="I73" s="37">
        <v>58.8</v>
      </c>
      <c r="J73" s="37">
        <v>58.7</v>
      </c>
      <c r="K73" s="36">
        <f t="shared" si="10"/>
        <v>19.566666666666666</v>
      </c>
      <c r="L73" s="37"/>
      <c r="Q73" s="83"/>
    </row>
    <row r="74" spans="1:17" x14ac:dyDescent="0.2">
      <c r="A74" s="32" t="s">
        <v>81</v>
      </c>
      <c r="B74" s="9">
        <v>1140</v>
      </c>
      <c r="C74" s="37">
        <v>39</v>
      </c>
      <c r="D74" s="37">
        <v>60</v>
      </c>
      <c r="E74" s="38">
        <v>60</v>
      </c>
      <c r="F74" s="38">
        <f t="shared" si="11"/>
        <v>60</v>
      </c>
      <c r="G74" s="37">
        <v>15</v>
      </c>
      <c r="H74" s="37">
        <v>15</v>
      </c>
      <c r="I74" s="37">
        <v>15</v>
      </c>
      <c r="J74" s="37">
        <v>15</v>
      </c>
      <c r="K74" s="36">
        <f t="shared" si="10"/>
        <v>5</v>
      </c>
      <c r="L74" s="37"/>
      <c r="Q74" s="83"/>
    </row>
    <row r="75" spans="1:17" x14ac:dyDescent="0.2">
      <c r="A75" s="32" t="s">
        <v>82</v>
      </c>
      <c r="B75" s="9">
        <v>1150</v>
      </c>
      <c r="C75" s="37">
        <v>99.9</v>
      </c>
      <c r="D75" s="37">
        <v>120</v>
      </c>
      <c r="E75" s="38">
        <v>380</v>
      </c>
      <c r="F75" s="38">
        <f>SUM(G75:J75)</f>
        <v>600</v>
      </c>
      <c r="G75" s="37">
        <v>150</v>
      </c>
      <c r="H75" s="37">
        <v>150</v>
      </c>
      <c r="I75" s="37">
        <v>150</v>
      </c>
      <c r="J75" s="37">
        <v>150</v>
      </c>
      <c r="K75" s="36">
        <f t="shared" si="10"/>
        <v>50</v>
      </c>
      <c r="L75" s="37"/>
      <c r="Q75" s="83"/>
    </row>
    <row r="76" spans="1:17" x14ac:dyDescent="0.2">
      <c r="A76" s="32" t="s">
        <v>83</v>
      </c>
      <c r="B76" s="9">
        <v>1160</v>
      </c>
      <c r="C76" s="38">
        <v>14440.1</v>
      </c>
      <c r="D76" s="37">
        <v>980</v>
      </c>
      <c r="E76" s="38">
        <v>1580.3</v>
      </c>
      <c r="F76" s="92">
        <f>SUM(G76:J76)</f>
        <v>1501.4</v>
      </c>
      <c r="G76" s="37">
        <v>375.35</v>
      </c>
      <c r="H76" s="37">
        <v>375.35</v>
      </c>
      <c r="I76" s="37">
        <v>375.35</v>
      </c>
      <c r="J76" s="37">
        <v>375.35</v>
      </c>
      <c r="K76" s="36">
        <f t="shared" si="10"/>
        <v>125.11666666666667</v>
      </c>
      <c r="L76" s="37"/>
      <c r="Q76" s="83"/>
    </row>
    <row r="77" spans="1:17" x14ac:dyDescent="0.2">
      <c r="A77" s="32" t="s">
        <v>84</v>
      </c>
      <c r="B77" s="9">
        <v>1170</v>
      </c>
      <c r="C77" s="37"/>
      <c r="D77" s="37"/>
      <c r="E77" s="38"/>
      <c r="F77" s="37">
        <f t="shared" ref="F77" si="13">SUM(G77:J77)</f>
        <v>0</v>
      </c>
      <c r="G77" s="37"/>
      <c r="H77" s="37"/>
      <c r="I77" s="37"/>
      <c r="J77" s="37"/>
    </row>
    <row r="78" spans="1:17" x14ac:dyDescent="0.2">
      <c r="A78" s="32" t="s">
        <v>149</v>
      </c>
      <c r="B78" s="9">
        <v>1171</v>
      </c>
      <c r="C78" s="37"/>
      <c r="D78" s="37">
        <v>154.6</v>
      </c>
      <c r="E78" s="38">
        <v>154.6</v>
      </c>
      <c r="F78" s="38">
        <f>SUM(G78:J78)</f>
        <v>5437.5</v>
      </c>
      <c r="G78" s="37"/>
      <c r="H78" s="37">
        <v>2000</v>
      </c>
      <c r="I78" s="37">
        <v>2000</v>
      </c>
      <c r="J78" s="37">
        <v>1437.5</v>
      </c>
    </row>
    <row r="79" spans="1:17" x14ac:dyDescent="0.2">
      <c r="A79" s="32" t="s">
        <v>85</v>
      </c>
      <c r="B79" s="9">
        <v>1180</v>
      </c>
      <c r="C79" s="37"/>
      <c r="D79" s="37"/>
      <c r="E79" s="38"/>
      <c r="F79" s="34"/>
      <c r="G79" s="37"/>
      <c r="H79" s="37"/>
      <c r="I79" s="37"/>
      <c r="J79" s="37"/>
    </row>
    <row r="80" spans="1:17" x14ac:dyDescent="0.2">
      <c r="A80" s="30" t="s">
        <v>86</v>
      </c>
      <c r="B80" s="9">
        <v>1190</v>
      </c>
      <c r="C80" s="37">
        <f>C33+C37+C48+C57+C51+C44+C56</f>
        <v>98662.699999999983</v>
      </c>
      <c r="D80" s="81">
        <f>D33+D37+D44+D51</f>
        <v>113695.9</v>
      </c>
      <c r="E80" s="38">
        <f>E33+E37+E48+E57+E51+E44</f>
        <v>102661.5</v>
      </c>
      <c r="F80" s="37">
        <f>SUM(G80:J80)</f>
        <v>122665.19999999998</v>
      </c>
      <c r="G80" s="37">
        <f>G33+G37+G51+G48+375.35</f>
        <v>35061.35</v>
      </c>
      <c r="H80" s="37">
        <f t="shared" ref="H80:J80" si="14">H33+H37+H51+H48+375.35</f>
        <v>28673.55</v>
      </c>
      <c r="I80" s="37">
        <f t="shared" si="14"/>
        <v>27918.549999999996</v>
      </c>
      <c r="J80" s="37">
        <f t="shared" si="14"/>
        <v>31011.749999999996</v>
      </c>
    </row>
    <row r="81" spans="1:12" x14ac:dyDescent="0.2">
      <c r="A81" s="30" t="s">
        <v>87</v>
      </c>
      <c r="B81" s="9">
        <v>1200</v>
      </c>
      <c r="C81" s="37">
        <f>C74+C73+C66+C65+C64+C63+C62+C61+C60+C59+C76+C75</f>
        <v>98662.700000000012</v>
      </c>
      <c r="D81" s="37">
        <f>D59+D60+D61+D62+D63+D64+D65+D66+D73+D74+D75+D76+D78</f>
        <v>123326.30000000002</v>
      </c>
      <c r="E81" s="38">
        <f>E74+E73+E66+E65+E64+E63+E62+E61+E60+E59+E76+E75+E78</f>
        <v>107389.50000000001</v>
      </c>
      <c r="F81" s="37">
        <f>SUM(G81:J81)</f>
        <v>117965.2</v>
      </c>
      <c r="G81" s="37">
        <f>G74+G73+G66+G65+G64+G63+G62+G61+G60+G59+G75+G78+G76</f>
        <v>30361.35</v>
      </c>
      <c r="H81" s="37">
        <f t="shared" ref="H81:J81" si="15">H74+H73+H66+H65+H64+H63+H62+H61+H60+H59+H75+H78+H76</f>
        <v>28673.55</v>
      </c>
      <c r="I81" s="37">
        <f t="shared" si="15"/>
        <v>27918.55</v>
      </c>
      <c r="J81" s="37">
        <f t="shared" si="15"/>
        <v>31011.75</v>
      </c>
    </row>
    <row r="82" spans="1:12" x14ac:dyDescent="0.2">
      <c r="A82" s="30" t="s">
        <v>88</v>
      </c>
      <c r="B82" s="9">
        <v>1210</v>
      </c>
      <c r="C82" s="37">
        <f t="shared" ref="C82:J82" si="16">C80-C81</f>
        <v>0</v>
      </c>
      <c r="D82" s="37">
        <f t="shared" si="16"/>
        <v>-9630.4000000000233</v>
      </c>
      <c r="E82" s="38">
        <f t="shared" si="16"/>
        <v>-4728.0000000000146</v>
      </c>
      <c r="F82" s="37">
        <f t="shared" si="16"/>
        <v>4699.9999999999854</v>
      </c>
      <c r="G82" s="37">
        <f t="shared" si="16"/>
        <v>4700</v>
      </c>
      <c r="H82" s="37">
        <f>H80-H81</f>
        <v>0</v>
      </c>
      <c r="I82" s="37">
        <f t="shared" si="16"/>
        <v>0</v>
      </c>
      <c r="J82" s="37">
        <f t="shared" si="16"/>
        <v>0</v>
      </c>
      <c r="L82" s="47"/>
    </row>
    <row r="83" spans="1:12" x14ac:dyDescent="0.2">
      <c r="A83" s="100" t="s">
        <v>89</v>
      </c>
      <c r="B83" s="101"/>
      <c r="C83" s="101"/>
      <c r="D83" s="101"/>
      <c r="E83" s="101"/>
      <c r="F83" s="101"/>
      <c r="G83" s="101"/>
      <c r="H83" s="101"/>
      <c r="I83" s="101"/>
      <c r="J83" s="103"/>
    </row>
    <row r="84" spans="1:12" ht="37.5" x14ac:dyDescent="0.2">
      <c r="A84" s="32" t="s">
        <v>90</v>
      </c>
      <c r="B84" s="9">
        <v>2010</v>
      </c>
      <c r="C84" s="37"/>
      <c r="D84" s="37"/>
      <c r="E84" s="38"/>
      <c r="F84" s="37"/>
      <c r="G84" s="37"/>
      <c r="H84" s="37"/>
      <c r="I84" s="37"/>
      <c r="J84" s="37"/>
      <c r="K84" s="48"/>
    </row>
    <row r="85" spans="1:12" ht="37.5" x14ac:dyDescent="0.2">
      <c r="A85" s="32" t="s">
        <v>91</v>
      </c>
      <c r="B85" s="9">
        <v>2020</v>
      </c>
      <c r="C85" s="37"/>
      <c r="D85" s="37"/>
      <c r="E85" s="38"/>
      <c r="F85" s="37"/>
      <c r="G85" s="37"/>
      <c r="H85" s="37"/>
      <c r="I85" s="37"/>
      <c r="J85" s="37"/>
      <c r="K85" s="48"/>
    </row>
    <row r="86" spans="1:12" x14ac:dyDescent="0.2">
      <c r="A86" s="32" t="s">
        <v>158</v>
      </c>
      <c r="B86" s="9">
        <v>2030</v>
      </c>
      <c r="C86" s="37"/>
      <c r="D86" s="37"/>
      <c r="E86" s="38"/>
      <c r="F86" s="37"/>
      <c r="G86" s="37"/>
      <c r="H86" s="37"/>
      <c r="I86" s="37"/>
      <c r="J86" s="37"/>
      <c r="K86" s="48"/>
    </row>
    <row r="87" spans="1:12" x14ac:dyDescent="0.2">
      <c r="A87" s="32" t="s">
        <v>92</v>
      </c>
      <c r="B87" s="9">
        <v>2040</v>
      </c>
      <c r="C87" s="37"/>
      <c r="D87" s="37"/>
      <c r="E87" s="38"/>
      <c r="F87" s="37"/>
      <c r="G87" s="37"/>
      <c r="H87" s="37"/>
      <c r="I87" s="37"/>
      <c r="J87" s="37"/>
    </row>
    <row r="88" spans="1:12" x14ac:dyDescent="0.2">
      <c r="A88" s="100" t="s">
        <v>93</v>
      </c>
      <c r="B88" s="101"/>
      <c r="C88" s="101"/>
      <c r="D88" s="101"/>
      <c r="E88" s="101"/>
      <c r="F88" s="101"/>
      <c r="G88" s="101"/>
      <c r="H88" s="101"/>
      <c r="I88" s="101"/>
      <c r="J88" s="103"/>
    </row>
    <row r="89" spans="1:12" x14ac:dyDescent="0.2">
      <c r="A89" s="32" t="s">
        <v>94</v>
      </c>
      <c r="B89" s="9">
        <v>3010</v>
      </c>
      <c r="C89" s="34"/>
      <c r="D89" s="34"/>
      <c r="E89" s="85"/>
      <c r="F89" s="34"/>
      <c r="G89" s="34"/>
      <c r="H89" s="34"/>
      <c r="I89" s="34"/>
      <c r="J89" s="34"/>
    </row>
    <row r="90" spans="1:12" ht="37.5" x14ac:dyDescent="0.2">
      <c r="A90" s="32" t="s">
        <v>95</v>
      </c>
      <c r="B90" s="43">
        <v>3011</v>
      </c>
      <c r="C90" s="37"/>
      <c r="D90" s="37"/>
      <c r="E90" s="38"/>
      <c r="F90" s="37"/>
      <c r="G90" s="37"/>
      <c r="H90" s="37"/>
      <c r="I90" s="37"/>
      <c r="J90" s="37"/>
    </row>
    <row r="91" spans="1:12" x14ac:dyDescent="0.2">
      <c r="A91" s="30" t="s">
        <v>96</v>
      </c>
      <c r="B91" s="49">
        <v>3020</v>
      </c>
      <c r="C91" s="34">
        <f>C92+C97+C100</f>
        <v>7745.2</v>
      </c>
      <c r="D91" s="34">
        <f>D92+D97+D100</f>
        <v>1134.5999999999999</v>
      </c>
      <c r="E91" s="85">
        <f>E92+E97+E100</f>
        <v>1734.8999999999999</v>
      </c>
      <c r="F91" s="34">
        <f>G91+H91+I91+J91</f>
        <v>6939.1</v>
      </c>
      <c r="G91" s="34">
        <f t="shared" ref="G91:J91" si="17">G92+G97+G100</f>
        <v>375.4</v>
      </c>
      <c r="H91" s="34">
        <f t="shared" si="17"/>
        <v>2375.4</v>
      </c>
      <c r="I91" s="34">
        <f t="shared" si="17"/>
        <v>2375.4</v>
      </c>
      <c r="J91" s="34">
        <f t="shared" si="17"/>
        <v>1812.9</v>
      </c>
      <c r="K91" s="48"/>
    </row>
    <row r="92" spans="1:12" x14ac:dyDescent="0.2">
      <c r="A92" s="30" t="s">
        <v>97</v>
      </c>
      <c r="B92" s="50">
        <v>3022</v>
      </c>
      <c r="C92" s="37">
        <v>7745.2</v>
      </c>
      <c r="D92" s="37">
        <v>980</v>
      </c>
      <c r="E92" s="38">
        <f>E93+E94</f>
        <v>1580.3</v>
      </c>
      <c r="F92" s="34">
        <f>G92+H92+I92+J92</f>
        <v>1501.6</v>
      </c>
      <c r="G92" s="37">
        <v>375.4</v>
      </c>
      <c r="H92" s="37">
        <v>375.4</v>
      </c>
      <c r="I92" s="37">
        <v>375.4</v>
      </c>
      <c r="J92" s="37">
        <v>375.4</v>
      </c>
      <c r="K92" s="48"/>
    </row>
    <row r="93" spans="1:12" ht="37.5" x14ac:dyDescent="0.2">
      <c r="A93" s="32" t="s">
        <v>98</v>
      </c>
      <c r="B93" s="50"/>
      <c r="C93" s="37">
        <v>3907</v>
      </c>
      <c r="D93" s="37">
        <v>980</v>
      </c>
      <c r="E93" s="38">
        <v>900</v>
      </c>
      <c r="F93" s="34">
        <f>G93+H93+I93+J93</f>
        <v>0</v>
      </c>
      <c r="G93" s="37"/>
      <c r="H93" s="37"/>
      <c r="I93" s="37"/>
      <c r="J93" s="37"/>
      <c r="K93" s="48"/>
    </row>
    <row r="94" spans="1:12" ht="56.25" x14ac:dyDescent="0.2">
      <c r="A94" s="32" t="s">
        <v>173</v>
      </c>
      <c r="B94" s="50"/>
      <c r="C94" s="38">
        <v>3838.2</v>
      </c>
      <c r="D94" s="37"/>
      <c r="E94" s="38">
        <v>680.3</v>
      </c>
      <c r="F94" s="34">
        <f>G94+H94+I94+J94</f>
        <v>1501.4</v>
      </c>
      <c r="G94" s="37">
        <v>375.35</v>
      </c>
      <c r="H94" s="37">
        <v>375.35</v>
      </c>
      <c r="I94" s="37">
        <v>375.35</v>
      </c>
      <c r="J94" s="37">
        <v>375.35</v>
      </c>
      <c r="K94" s="48"/>
    </row>
    <row r="95" spans="1:12" ht="37.5" x14ac:dyDescent="0.2">
      <c r="A95" s="32" t="s">
        <v>99</v>
      </c>
      <c r="B95" s="51">
        <v>3023</v>
      </c>
      <c r="C95" s="37"/>
      <c r="D95" s="37"/>
      <c r="E95" s="38"/>
      <c r="F95" s="34"/>
      <c r="G95" s="37"/>
      <c r="H95" s="37"/>
      <c r="I95" s="37"/>
      <c r="J95" s="37"/>
    </row>
    <row r="96" spans="1:12" x14ac:dyDescent="0.2">
      <c r="A96" s="32" t="s">
        <v>100</v>
      </c>
      <c r="B96" s="50">
        <v>3024</v>
      </c>
      <c r="C96" s="37"/>
      <c r="D96" s="37"/>
      <c r="E96" s="38"/>
      <c r="F96" s="34"/>
      <c r="G96" s="37"/>
      <c r="H96" s="37"/>
      <c r="I96" s="37"/>
      <c r="J96" s="37"/>
    </row>
    <row r="97" spans="1:11" ht="37.5" x14ac:dyDescent="0.2">
      <c r="A97" s="30" t="s">
        <v>101</v>
      </c>
      <c r="B97" s="51">
        <v>3025</v>
      </c>
      <c r="C97" s="37"/>
      <c r="D97" s="37"/>
      <c r="E97" s="38"/>
      <c r="F97" s="34">
        <f>F98+F99+F100</f>
        <v>5437.5</v>
      </c>
      <c r="G97" s="34">
        <f t="shared" ref="G97:J97" si="18">G98+G99+G100</f>
        <v>0</v>
      </c>
      <c r="H97" s="34">
        <f t="shared" si="18"/>
        <v>2000</v>
      </c>
      <c r="I97" s="34">
        <f t="shared" si="18"/>
        <v>2000</v>
      </c>
      <c r="J97" s="34">
        <f t="shared" si="18"/>
        <v>1437.5</v>
      </c>
    </row>
    <row r="98" spans="1:11" ht="56.25" x14ac:dyDescent="0.2">
      <c r="A98" s="32" t="s">
        <v>102</v>
      </c>
      <c r="B98" s="51"/>
      <c r="C98" s="37">
        <v>3923.7</v>
      </c>
      <c r="D98" s="37"/>
      <c r="E98" s="38"/>
      <c r="F98" s="34">
        <f>G98+H98+I98+J98</f>
        <v>5437.5</v>
      </c>
      <c r="G98" s="37"/>
      <c r="H98" s="37">
        <v>2000</v>
      </c>
      <c r="I98" s="37">
        <v>2000</v>
      </c>
      <c r="J98" s="37">
        <v>1437.5</v>
      </c>
    </row>
    <row r="99" spans="1:11" ht="56.25" x14ac:dyDescent="0.2">
      <c r="A99" s="32" t="s">
        <v>103</v>
      </c>
      <c r="B99" s="51"/>
      <c r="C99" s="37">
        <v>2482.4</v>
      </c>
      <c r="D99" s="37"/>
      <c r="E99" s="38"/>
      <c r="F99" s="34"/>
      <c r="G99" s="37"/>
      <c r="H99" s="37"/>
      <c r="I99" s="37"/>
      <c r="J99" s="37"/>
    </row>
    <row r="100" spans="1:11" x14ac:dyDescent="0.2">
      <c r="A100" s="32" t="s">
        <v>104</v>
      </c>
      <c r="B100" s="43">
        <v>3026</v>
      </c>
      <c r="C100" s="37"/>
      <c r="D100" s="37">
        <v>154.6</v>
      </c>
      <c r="E100" s="38">
        <v>154.6</v>
      </c>
      <c r="F100" s="37"/>
      <c r="G100" s="37"/>
      <c r="H100" s="37"/>
      <c r="I100" s="37"/>
      <c r="J100" s="37"/>
      <c r="K100" s="48"/>
    </row>
    <row r="101" spans="1:11" x14ac:dyDescent="0.2">
      <c r="A101" s="32" t="s">
        <v>105</v>
      </c>
      <c r="B101" s="43">
        <v>3030</v>
      </c>
      <c r="C101" s="37"/>
      <c r="D101" s="37"/>
      <c r="E101" s="38"/>
      <c r="F101" s="37"/>
      <c r="G101" s="37"/>
      <c r="H101" s="37"/>
      <c r="I101" s="37"/>
      <c r="J101" s="37"/>
      <c r="K101" s="48"/>
    </row>
    <row r="102" spans="1:11" x14ac:dyDescent="0.2">
      <c r="A102" s="100" t="s">
        <v>106</v>
      </c>
      <c r="B102" s="101"/>
      <c r="C102" s="101"/>
      <c r="D102" s="101"/>
      <c r="E102" s="101"/>
      <c r="F102" s="101"/>
      <c r="G102" s="101"/>
      <c r="H102" s="101"/>
      <c r="I102" s="101"/>
      <c r="J102" s="103"/>
    </row>
    <row r="103" spans="1:11" x14ac:dyDescent="0.2">
      <c r="A103" s="32" t="s">
        <v>107</v>
      </c>
      <c r="B103" s="9">
        <v>4010</v>
      </c>
      <c r="C103" s="34">
        <f>SUM(C104:C107)</f>
        <v>0</v>
      </c>
      <c r="D103" s="34">
        <f>SUM(D104:D107)</f>
        <v>0</v>
      </c>
      <c r="E103" s="85"/>
      <c r="F103" s="34">
        <f t="shared" ref="F103:F111" si="19">SUM(G103:J103)</f>
        <v>0</v>
      </c>
      <c r="G103" s="34">
        <f>SUM(G104:G107)</f>
        <v>0</v>
      </c>
      <c r="H103" s="34">
        <f>SUM(H104:H107)</f>
        <v>0</v>
      </c>
      <c r="I103" s="34">
        <f>SUM(I104:I107)</f>
        <v>0</v>
      </c>
      <c r="J103" s="34">
        <f>SUM(J104:J107)</f>
        <v>0</v>
      </c>
    </row>
    <row r="104" spans="1:11" x14ac:dyDescent="0.2">
      <c r="A104" s="41" t="s">
        <v>108</v>
      </c>
      <c r="B104" s="43">
        <v>4011</v>
      </c>
      <c r="C104" s="52"/>
      <c r="D104" s="52"/>
      <c r="E104" s="86"/>
      <c r="F104" s="37">
        <f t="shared" si="19"/>
        <v>0</v>
      </c>
      <c r="G104" s="37"/>
      <c r="H104" s="37"/>
      <c r="I104" s="37"/>
      <c r="J104" s="37"/>
    </row>
    <row r="105" spans="1:11" x14ac:dyDescent="0.2">
      <c r="A105" s="41" t="s">
        <v>109</v>
      </c>
      <c r="B105" s="43">
        <v>4012</v>
      </c>
      <c r="C105" s="52"/>
      <c r="D105" s="52"/>
      <c r="E105" s="86"/>
      <c r="F105" s="37">
        <f t="shared" si="19"/>
        <v>0</v>
      </c>
      <c r="G105" s="37"/>
      <c r="H105" s="37"/>
      <c r="I105" s="37"/>
      <c r="J105" s="37"/>
    </row>
    <row r="106" spans="1:11" x14ac:dyDescent="0.2">
      <c r="A106" s="41" t="s">
        <v>110</v>
      </c>
      <c r="B106" s="43">
        <v>4013</v>
      </c>
      <c r="C106" s="52"/>
      <c r="D106" s="37"/>
      <c r="E106" s="38"/>
      <c r="F106" s="37">
        <f t="shared" si="19"/>
        <v>0</v>
      </c>
      <c r="G106" s="37"/>
      <c r="H106" s="37"/>
      <c r="I106" s="37"/>
      <c r="J106" s="37"/>
    </row>
    <row r="107" spans="1:11" x14ac:dyDescent="0.2">
      <c r="A107" s="32" t="s">
        <v>111</v>
      </c>
      <c r="B107" s="9">
        <v>4020</v>
      </c>
      <c r="C107" s="52"/>
      <c r="D107" s="52"/>
      <c r="E107" s="86"/>
      <c r="F107" s="37">
        <f t="shared" si="19"/>
        <v>0</v>
      </c>
      <c r="G107" s="37"/>
      <c r="H107" s="37"/>
      <c r="I107" s="37"/>
      <c r="J107" s="37"/>
    </row>
    <row r="108" spans="1:11" x14ac:dyDescent="0.2">
      <c r="A108" s="32" t="s">
        <v>112</v>
      </c>
      <c r="B108" s="9">
        <v>4030</v>
      </c>
      <c r="C108" s="34">
        <f>SUM(C109:C112)</f>
        <v>0</v>
      </c>
      <c r="D108" s="34">
        <f>SUM(D109:D112)</f>
        <v>0</v>
      </c>
      <c r="E108" s="85"/>
      <c r="F108" s="34">
        <f t="shared" si="19"/>
        <v>0</v>
      </c>
      <c r="G108" s="34">
        <f>SUM(G109:G112)</f>
        <v>0</v>
      </c>
      <c r="H108" s="34">
        <f>SUM(H109:H112)</f>
        <v>0</v>
      </c>
      <c r="I108" s="34">
        <f>SUM(I109:I112)</f>
        <v>0</v>
      </c>
      <c r="J108" s="34">
        <f>SUM(J109:J112)</f>
        <v>0</v>
      </c>
    </row>
    <row r="109" spans="1:11" x14ac:dyDescent="0.2">
      <c r="A109" s="41" t="s">
        <v>108</v>
      </c>
      <c r="B109" s="43">
        <v>4031</v>
      </c>
      <c r="C109" s="52"/>
      <c r="D109" s="52"/>
      <c r="E109" s="86"/>
      <c r="F109" s="37">
        <f t="shared" si="19"/>
        <v>0</v>
      </c>
      <c r="G109" s="37"/>
      <c r="H109" s="37"/>
      <c r="I109" s="37"/>
      <c r="J109" s="37"/>
    </row>
    <row r="110" spans="1:11" x14ac:dyDescent="0.2">
      <c r="A110" s="41" t="s">
        <v>109</v>
      </c>
      <c r="B110" s="43">
        <v>4032</v>
      </c>
      <c r="C110" s="52"/>
      <c r="D110" s="52"/>
      <c r="E110" s="86"/>
      <c r="F110" s="37">
        <f t="shared" si="19"/>
        <v>0</v>
      </c>
      <c r="G110" s="37"/>
      <c r="H110" s="37"/>
      <c r="I110" s="37"/>
      <c r="J110" s="37"/>
    </row>
    <row r="111" spans="1:11" x14ac:dyDescent="0.2">
      <c r="A111" s="41" t="s">
        <v>110</v>
      </c>
      <c r="B111" s="43">
        <v>4033</v>
      </c>
      <c r="C111" s="52"/>
      <c r="D111" s="52"/>
      <c r="E111" s="86"/>
      <c r="F111" s="37">
        <f t="shared" si="19"/>
        <v>0</v>
      </c>
      <c r="G111" s="37"/>
      <c r="H111" s="37"/>
      <c r="I111" s="37"/>
      <c r="J111" s="37"/>
    </row>
    <row r="112" spans="1:11" x14ac:dyDescent="0.2">
      <c r="A112" s="32" t="s">
        <v>113</v>
      </c>
      <c r="B112" s="9">
        <v>4040</v>
      </c>
      <c r="C112" s="52"/>
      <c r="D112" s="52"/>
      <c r="E112" s="86"/>
      <c r="F112" s="37">
        <f>SUM(G112:J112)</f>
        <v>0</v>
      </c>
      <c r="G112" s="37"/>
      <c r="H112" s="37"/>
      <c r="I112" s="37"/>
      <c r="J112" s="37"/>
    </row>
    <row r="113" spans="1:10" x14ac:dyDescent="0.2">
      <c r="A113" s="97">
        <f>SUM(G113:J113)</f>
        <v>0</v>
      </c>
      <c r="B113" s="98"/>
      <c r="C113" s="98"/>
      <c r="D113" s="98"/>
      <c r="E113" s="98"/>
      <c r="F113" s="98"/>
      <c r="G113" s="98"/>
      <c r="H113" s="98"/>
      <c r="I113" s="98"/>
      <c r="J113" s="99"/>
    </row>
    <row r="114" spans="1:10" x14ac:dyDescent="0.2">
      <c r="A114" s="30" t="s">
        <v>114</v>
      </c>
      <c r="B114" s="53"/>
      <c r="C114" s="34"/>
      <c r="D114" s="34"/>
      <c r="E114" s="85"/>
      <c r="F114" s="34"/>
      <c r="G114" s="34"/>
      <c r="H114" s="34"/>
      <c r="I114" s="34"/>
      <c r="J114" s="34"/>
    </row>
    <row r="115" spans="1:10" x14ac:dyDescent="0.2">
      <c r="A115" s="32" t="s">
        <v>115</v>
      </c>
      <c r="B115" s="33">
        <v>5010</v>
      </c>
      <c r="C115" s="52"/>
      <c r="D115" s="37"/>
      <c r="E115" s="38"/>
      <c r="F115" s="37"/>
      <c r="G115" s="37"/>
      <c r="H115" s="37"/>
      <c r="I115" s="37"/>
      <c r="J115" s="37"/>
    </row>
    <row r="116" spans="1:10" x14ac:dyDescent="0.2">
      <c r="A116" s="54" t="s">
        <v>116</v>
      </c>
      <c r="B116" s="33">
        <v>5020</v>
      </c>
      <c r="C116" s="52"/>
      <c r="D116" s="37"/>
      <c r="E116" s="38"/>
      <c r="F116" s="37"/>
      <c r="G116" s="37"/>
      <c r="H116" s="37"/>
      <c r="I116" s="37"/>
      <c r="J116" s="37"/>
    </row>
    <row r="117" spans="1:10" ht="37.5" x14ac:dyDescent="0.2">
      <c r="A117" s="54" t="s">
        <v>117</v>
      </c>
      <c r="B117" s="33">
        <v>5030</v>
      </c>
      <c r="C117" s="52"/>
      <c r="D117" s="37"/>
      <c r="E117" s="38"/>
      <c r="F117" s="37"/>
      <c r="G117" s="37"/>
      <c r="H117" s="37"/>
      <c r="I117" s="37"/>
      <c r="J117" s="37"/>
    </row>
    <row r="118" spans="1:10" x14ac:dyDescent="0.2">
      <c r="A118" s="54" t="s">
        <v>118</v>
      </c>
      <c r="B118" s="33">
        <v>5040</v>
      </c>
      <c r="C118" s="52"/>
      <c r="D118" s="37"/>
      <c r="E118" s="38"/>
      <c r="F118" s="37"/>
      <c r="G118" s="37"/>
      <c r="H118" s="37"/>
      <c r="I118" s="37"/>
      <c r="J118" s="37"/>
    </row>
    <row r="119" spans="1:10" x14ac:dyDescent="0.2">
      <c r="A119" s="45" t="s">
        <v>119</v>
      </c>
      <c r="B119" s="33"/>
      <c r="C119" s="52"/>
      <c r="D119" s="37"/>
      <c r="E119" s="38"/>
      <c r="F119" s="37"/>
      <c r="G119" s="37"/>
      <c r="H119" s="37"/>
      <c r="I119" s="37"/>
      <c r="J119" s="37"/>
    </row>
    <row r="120" spans="1:10" x14ac:dyDescent="0.2">
      <c r="A120" s="54" t="s">
        <v>120</v>
      </c>
      <c r="B120" s="33">
        <v>6010</v>
      </c>
      <c r="C120" s="52"/>
      <c r="D120" s="37"/>
      <c r="E120" s="38"/>
      <c r="F120" s="37"/>
      <c r="G120" s="37"/>
      <c r="H120" s="37"/>
      <c r="I120" s="37"/>
      <c r="J120" s="37"/>
    </row>
    <row r="121" spans="1:10" x14ac:dyDescent="0.2">
      <c r="A121" s="54" t="s">
        <v>121</v>
      </c>
      <c r="B121" s="33">
        <v>6020</v>
      </c>
      <c r="C121" s="52"/>
      <c r="D121" s="37"/>
      <c r="E121" s="38"/>
      <c r="F121" s="37"/>
      <c r="G121" s="37"/>
      <c r="H121" s="37"/>
      <c r="I121" s="37"/>
      <c r="J121" s="37"/>
    </row>
    <row r="122" spans="1:10" x14ac:dyDescent="0.2">
      <c r="A122" s="54" t="s">
        <v>122</v>
      </c>
      <c r="B122" s="33">
        <v>6030</v>
      </c>
      <c r="C122" s="52"/>
      <c r="D122" s="37"/>
      <c r="E122" s="38"/>
      <c r="F122" s="37"/>
      <c r="G122" s="37"/>
      <c r="H122" s="37"/>
      <c r="I122" s="37"/>
      <c r="J122" s="37"/>
    </row>
    <row r="123" spans="1:10" x14ac:dyDescent="0.2">
      <c r="A123" s="54" t="s">
        <v>123</v>
      </c>
      <c r="B123" s="33">
        <v>6040</v>
      </c>
      <c r="C123" s="52"/>
      <c r="D123" s="37"/>
      <c r="E123" s="38"/>
      <c r="F123" s="37"/>
      <c r="G123" s="37"/>
      <c r="H123" s="37"/>
      <c r="I123" s="37"/>
      <c r="J123" s="37"/>
    </row>
    <row r="124" spans="1:10" x14ac:dyDescent="0.2">
      <c r="A124" s="54" t="s">
        <v>124</v>
      </c>
      <c r="B124" s="33">
        <v>6050</v>
      </c>
      <c r="C124" s="52"/>
      <c r="D124" s="37"/>
      <c r="E124" s="38"/>
      <c r="F124" s="37"/>
      <c r="G124" s="37"/>
      <c r="H124" s="37"/>
      <c r="I124" s="37"/>
      <c r="J124" s="37"/>
    </row>
    <row r="125" spans="1:10" x14ac:dyDescent="0.2">
      <c r="A125" s="100" t="s">
        <v>125</v>
      </c>
      <c r="B125" s="101"/>
      <c r="C125" s="55"/>
      <c r="D125" s="56"/>
      <c r="E125" s="87"/>
      <c r="F125" s="57"/>
      <c r="G125" s="57"/>
      <c r="H125" s="57"/>
      <c r="I125" s="57"/>
      <c r="J125" s="57"/>
    </row>
    <row r="126" spans="1:10" ht="45.75" thickBot="1" x14ac:dyDescent="0.25">
      <c r="A126" s="44" t="s">
        <v>126</v>
      </c>
      <c r="B126" s="33">
        <v>7010</v>
      </c>
      <c r="C126" s="37">
        <v>440</v>
      </c>
      <c r="D126" s="58">
        <f t="shared" ref="D126:J126" si="20">SUM(D127:D132)</f>
        <v>448.75</v>
      </c>
      <c r="E126" s="38">
        <v>424</v>
      </c>
      <c r="F126" s="58">
        <f t="shared" si="20"/>
        <v>352</v>
      </c>
      <c r="G126" s="58">
        <f t="shared" si="20"/>
        <v>424</v>
      </c>
      <c r="H126" s="58">
        <f t="shared" si="20"/>
        <v>352</v>
      </c>
      <c r="I126" s="58">
        <f t="shared" si="20"/>
        <v>352</v>
      </c>
      <c r="J126" s="58">
        <f t="shared" si="20"/>
        <v>352</v>
      </c>
    </row>
    <row r="127" spans="1:10" x14ac:dyDescent="0.2">
      <c r="A127" s="59" t="s">
        <v>127</v>
      </c>
      <c r="B127" s="33">
        <v>7011</v>
      </c>
      <c r="C127" s="37">
        <v>1</v>
      </c>
      <c r="D127" s="60">
        <v>1</v>
      </c>
      <c r="E127" s="38">
        <v>1</v>
      </c>
      <c r="F127" s="60">
        <v>1</v>
      </c>
      <c r="G127" s="38">
        <v>1</v>
      </c>
      <c r="H127" s="60">
        <v>1</v>
      </c>
      <c r="I127" s="60">
        <v>1</v>
      </c>
      <c r="J127" s="60">
        <v>1</v>
      </c>
    </row>
    <row r="128" spans="1:10" x14ac:dyDescent="0.2">
      <c r="A128" s="59" t="s">
        <v>128</v>
      </c>
      <c r="B128" s="33">
        <v>7012</v>
      </c>
      <c r="C128" s="37">
        <v>105</v>
      </c>
      <c r="D128" s="60">
        <v>108.25</v>
      </c>
      <c r="E128" s="38">
        <v>92</v>
      </c>
      <c r="F128" s="60">
        <v>90.75</v>
      </c>
      <c r="G128" s="38">
        <v>92</v>
      </c>
      <c r="H128" s="60">
        <v>90.75</v>
      </c>
      <c r="I128" s="60">
        <v>90.75</v>
      </c>
      <c r="J128" s="60">
        <v>90.75</v>
      </c>
    </row>
    <row r="129" spans="1:19" x14ac:dyDescent="0.2">
      <c r="A129" s="59" t="s">
        <v>129</v>
      </c>
      <c r="B129" s="33">
        <v>7013</v>
      </c>
      <c r="C129" s="37">
        <v>25</v>
      </c>
      <c r="D129" s="60">
        <v>26</v>
      </c>
      <c r="E129" s="38">
        <v>25</v>
      </c>
      <c r="F129" s="60">
        <v>20.5</v>
      </c>
      <c r="G129" s="38">
        <v>25</v>
      </c>
      <c r="H129" s="60">
        <v>20.5</v>
      </c>
      <c r="I129" s="60">
        <v>20.5</v>
      </c>
      <c r="J129" s="60">
        <v>20.5</v>
      </c>
    </row>
    <row r="130" spans="1:19" x14ac:dyDescent="0.2">
      <c r="A130" s="59" t="s">
        <v>130</v>
      </c>
      <c r="B130" s="33">
        <v>7014</v>
      </c>
      <c r="C130" s="37">
        <v>180</v>
      </c>
      <c r="D130" s="60">
        <v>190.5</v>
      </c>
      <c r="E130" s="38">
        <v>183</v>
      </c>
      <c r="F130" s="60">
        <v>140.5</v>
      </c>
      <c r="G130" s="38">
        <v>183</v>
      </c>
      <c r="H130" s="60">
        <v>140.5</v>
      </c>
      <c r="I130" s="60">
        <v>140.5</v>
      </c>
      <c r="J130" s="60">
        <v>140.5</v>
      </c>
      <c r="S130" s="61"/>
    </row>
    <row r="131" spans="1:19" x14ac:dyDescent="0.2">
      <c r="A131" s="59" t="s">
        <v>131</v>
      </c>
      <c r="B131" s="33">
        <v>7015</v>
      </c>
      <c r="C131" s="37">
        <v>77</v>
      </c>
      <c r="D131" s="60">
        <v>75</v>
      </c>
      <c r="E131" s="38">
        <v>75</v>
      </c>
      <c r="F131" s="60">
        <v>69</v>
      </c>
      <c r="G131" s="38">
        <v>75</v>
      </c>
      <c r="H131" s="60">
        <v>69</v>
      </c>
      <c r="I131" s="60">
        <v>69</v>
      </c>
      <c r="J131" s="60">
        <v>69</v>
      </c>
    </row>
    <row r="132" spans="1:19" x14ac:dyDescent="0.2">
      <c r="A132" s="59" t="s">
        <v>132</v>
      </c>
      <c r="B132" s="33">
        <v>7016</v>
      </c>
      <c r="C132" s="37">
        <v>52</v>
      </c>
      <c r="D132" s="60">
        <v>48</v>
      </c>
      <c r="E132" s="38">
        <v>48</v>
      </c>
      <c r="F132" s="60">
        <v>30.25</v>
      </c>
      <c r="G132" s="38">
        <v>48</v>
      </c>
      <c r="H132" s="60">
        <v>30.25</v>
      </c>
      <c r="I132" s="60">
        <v>30.25</v>
      </c>
      <c r="J132" s="60">
        <v>30.25</v>
      </c>
      <c r="M132" s="2"/>
      <c r="N132" s="2"/>
    </row>
    <row r="133" spans="1:19" x14ac:dyDescent="0.2">
      <c r="A133" s="32" t="s">
        <v>133</v>
      </c>
      <c r="B133" s="33">
        <v>7020</v>
      </c>
      <c r="C133" s="34">
        <f>C134+C135+C136++C137+C138+C139</f>
        <v>62382.8</v>
      </c>
      <c r="D133" s="34">
        <f>D134+D135+D136++D137+D138+D139</f>
        <v>95282.1</v>
      </c>
      <c r="E133" s="85">
        <f>E134+E135+E136++E137+E138+E139</f>
        <v>77818</v>
      </c>
      <c r="F133" s="34">
        <f>F134+F135+F136+F137+F138+F139</f>
        <v>69860.599999999991</v>
      </c>
      <c r="G133" s="34">
        <f>G134+G135+G136+G137+G138+G139</f>
        <v>17465.150000000001</v>
      </c>
      <c r="H133" s="34">
        <f t="shared" ref="H133" si="21">H134+H135+H136+H137+H138+H139</f>
        <v>17465.150000000001</v>
      </c>
      <c r="I133" s="34">
        <f>I134+I135+I136+I137+I138+I139</f>
        <v>17465.150000000001</v>
      </c>
      <c r="J133" s="34">
        <f t="shared" ref="J133" si="22">J134+J135+J136+J137+J138+J139</f>
        <v>17465.150000000001</v>
      </c>
      <c r="K133" s="62">
        <f>J133/3</f>
        <v>5821.7166666666672</v>
      </c>
      <c r="L133" s="63">
        <v>69860.7</v>
      </c>
      <c r="M133" s="64">
        <v>17465.2</v>
      </c>
      <c r="N133" s="65"/>
    </row>
    <row r="134" spans="1:19" x14ac:dyDescent="0.2">
      <c r="A134" s="59" t="s">
        <v>127</v>
      </c>
      <c r="B134" s="33">
        <v>7021</v>
      </c>
      <c r="C134" s="37">
        <v>421.6</v>
      </c>
      <c r="D134" s="37">
        <v>515</v>
      </c>
      <c r="E134" s="38">
        <v>415.9</v>
      </c>
      <c r="F134" s="38">
        <f>G134+H134+I134+J134</f>
        <v>344</v>
      </c>
      <c r="G134" s="37">
        <v>86</v>
      </c>
      <c r="H134" s="37">
        <v>86</v>
      </c>
      <c r="I134" s="37">
        <v>86</v>
      </c>
      <c r="J134" s="37">
        <v>86</v>
      </c>
      <c r="K134" s="62">
        <f t="shared" ref="K134:K139" si="23">J134/3</f>
        <v>28.666666666666668</v>
      </c>
      <c r="L134" s="65">
        <f>L133-F133</f>
        <v>0.10000000000582077</v>
      </c>
      <c r="M134" s="66"/>
      <c r="N134" s="65"/>
    </row>
    <row r="135" spans="1:19" x14ac:dyDescent="0.2">
      <c r="A135" s="59" t="s">
        <v>128</v>
      </c>
      <c r="B135" s="33">
        <v>7022</v>
      </c>
      <c r="C135" s="37">
        <v>17644.400000000001</v>
      </c>
      <c r="D135" s="37">
        <v>34319.699999999997</v>
      </c>
      <c r="E135" s="38">
        <v>27547.4</v>
      </c>
      <c r="F135" s="37">
        <f t="shared" ref="F135:F139" si="24">G135+H135+I135+J135</f>
        <v>27690.6</v>
      </c>
      <c r="G135" s="37">
        <v>6559.2</v>
      </c>
      <c r="H135" s="37">
        <v>7043.8</v>
      </c>
      <c r="I135" s="37">
        <v>7043.8</v>
      </c>
      <c r="J135" s="37">
        <v>7043.8</v>
      </c>
      <c r="K135" s="62">
        <f t="shared" si="23"/>
        <v>2347.9333333333334</v>
      </c>
      <c r="L135" s="37">
        <v>6430.7</v>
      </c>
      <c r="M135" s="66">
        <f>L135/95*100</f>
        <v>6769.1578947368416</v>
      </c>
      <c r="N135" s="65"/>
    </row>
    <row r="136" spans="1:19" x14ac:dyDescent="0.2">
      <c r="A136" s="59" t="s">
        <v>129</v>
      </c>
      <c r="B136" s="33">
        <v>7033</v>
      </c>
      <c r="C136" s="37">
        <v>3552.8</v>
      </c>
      <c r="D136" s="37">
        <v>6152.1</v>
      </c>
      <c r="E136" s="38">
        <v>2947.3</v>
      </c>
      <c r="F136" s="37">
        <f t="shared" si="24"/>
        <v>2479</v>
      </c>
      <c r="G136" s="37">
        <v>619.75</v>
      </c>
      <c r="H136" s="37">
        <v>619.75</v>
      </c>
      <c r="I136" s="37">
        <v>619.75</v>
      </c>
      <c r="J136" s="37">
        <v>619.75</v>
      </c>
      <c r="K136" s="62">
        <f t="shared" si="23"/>
        <v>206.58333333333334</v>
      </c>
      <c r="L136" s="37">
        <v>495.8</v>
      </c>
      <c r="M136" s="66">
        <f>L136/80*100</f>
        <v>619.75</v>
      </c>
      <c r="N136" s="65"/>
    </row>
    <row r="137" spans="1:19" x14ac:dyDescent="0.2">
      <c r="A137" s="59" t="s">
        <v>130</v>
      </c>
      <c r="B137" s="33">
        <v>7024</v>
      </c>
      <c r="C137" s="37">
        <v>25834.7</v>
      </c>
      <c r="D137" s="37">
        <v>41789.699999999997</v>
      </c>
      <c r="E137" s="38">
        <v>34206.9</v>
      </c>
      <c r="F137" s="37">
        <f t="shared" si="24"/>
        <v>28413.200000000001</v>
      </c>
      <c r="G137" s="37">
        <v>7103.3</v>
      </c>
      <c r="H137" s="37">
        <v>7103.3</v>
      </c>
      <c r="I137" s="37">
        <v>7103.3</v>
      </c>
      <c r="J137" s="37">
        <v>7103.3</v>
      </c>
      <c r="K137" s="62">
        <f t="shared" si="23"/>
        <v>2367.7666666666669</v>
      </c>
      <c r="L137" s="37">
        <v>6037.8</v>
      </c>
      <c r="M137" s="66">
        <f>L137/85*100</f>
        <v>7103.2941176470586</v>
      </c>
      <c r="N137" s="65"/>
    </row>
    <row r="138" spans="1:19" x14ac:dyDescent="0.2">
      <c r="A138" s="59" t="s">
        <v>131</v>
      </c>
      <c r="B138" s="33">
        <v>7025</v>
      </c>
      <c r="C138" s="37">
        <v>8878.7999999999993</v>
      </c>
      <c r="D138" s="37">
        <v>7861.6</v>
      </c>
      <c r="E138" s="38">
        <v>7915.9</v>
      </c>
      <c r="F138" s="37">
        <f t="shared" si="24"/>
        <v>7364.4</v>
      </c>
      <c r="G138" s="37">
        <v>1916.1</v>
      </c>
      <c r="H138" s="37">
        <v>1816.1</v>
      </c>
      <c r="I138" s="37">
        <v>1816.1</v>
      </c>
      <c r="J138" s="37">
        <v>1816.1</v>
      </c>
      <c r="K138" s="62">
        <f t="shared" si="23"/>
        <v>605.36666666666667</v>
      </c>
      <c r="L138" s="37">
        <v>1543.7</v>
      </c>
      <c r="M138" s="66">
        <f t="shared" ref="M138" si="25">L138/85*100</f>
        <v>1816.1176470588234</v>
      </c>
      <c r="N138" s="65"/>
    </row>
    <row r="139" spans="1:19" x14ac:dyDescent="0.2">
      <c r="A139" s="59" t="s">
        <v>132</v>
      </c>
      <c r="B139" s="33">
        <v>7026</v>
      </c>
      <c r="C139" s="37">
        <v>6050.5</v>
      </c>
      <c r="D139" s="37">
        <v>4644</v>
      </c>
      <c r="E139" s="38">
        <v>4784.6000000000004</v>
      </c>
      <c r="F139" s="37">
        <f t="shared" si="24"/>
        <v>3569.3999999999996</v>
      </c>
      <c r="G139" s="37">
        <v>1180.8</v>
      </c>
      <c r="H139" s="37">
        <v>796.2</v>
      </c>
      <c r="I139" s="37">
        <v>796.2</v>
      </c>
      <c r="J139" s="37">
        <v>796.2</v>
      </c>
      <c r="K139" s="62">
        <f t="shared" si="23"/>
        <v>265.40000000000003</v>
      </c>
      <c r="L139" s="37">
        <v>657.7</v>
      </c>
      <c r="M139" s="66">
        <f>L139/60*100</f>
        <v>1096.1666666666667</v>
      </c>
      <c r="N139" s="65">
        <f>M133-G133</f>
        <v>4.9999999999272404E-2</v>
      </c>
    </row>
    <row r="140" spans="1:19" ht="20.45" customHeight="1" x14ac:dyDescent="0.2">
      <c r="A140" s="59" t="s">
        <v>134</v>
      </c>
      <c r="B140" s="33">
        <v>7030</v>
      </c>
      <c r="C140" s="37"/>
      <c r="D140" s="37"/>
      <c r="E140" s="38"/>
      <c r="F140" s="37">
        <f>(F133/F126/12)</f>
        <v>16.5389678030303</v>
      </c>
      <c r="G140" s="37">
        <f>(G133/G126/3)</f>
        <v>13.730463836477988</v>
      </c>
      <c r="H140" s="37">
        <f>(H133/H126/3)</f>
        <v>16.538967803030307</v>
      </c>
      <c r="I140" s="37">
        <f>(I133/I126/3)</f>
        <v>16.538967803030307</v>
      </c>
      <c r="J140" s="37">
        <f>(J133/J126/3)</f>
        <v>16.538967803030307</v>
      </c>
    </row>
    <row r="141" spans="1:19" x14ac:dyDescent="0.2">
      <c r="A141" s="59" t="s">
        <v>127</v>
      </c>
      <c r="B141" s="33">
        <v>7031</v>
      </c>
      <c r="C141" s="37">
        <f t="shared" ref="C141:F146" si="26">C134/C127/12</f>
        <v>35.133333333333333</v>
      </c>
      <c r="D141" s="37">
        <f t="shared" si="26"/>
        <v>42.916666666666664</v>
      </c>
      <c r="E141" s="38">
        <f t="shared" ref="E141" si="27">E134/E127/12</f>
        <v>34.658333333333331</v>
      </c>
      <c r="F141" s="37">
        <f t="shared" si="26"/>
        <v>28.666666666666668</v>
      </c>
      <c r="G141" s="37">
        <f>G134/G127/3</f>
        <v>28.666666666666668</v>
      </c>
      <c r="H141" s="37">
        <f>H134/H127/3</f>
        <v>28.666666666666668</v>
      </c>
      <c r="I141" s="37">
        <f t="shared" ref="G141:J146" si="28">I134/I127/3</f>
        <v>28.666666666666668</v>
      </c>
      <c r="J141" s="37">
        <f t="shared" si="28"/>
        <v>28.666666666666668</v>
      </c>
      <c r="K141" s="1" t="s">
        <v>135</v>
      </c>
    </row>
    <row r="142" spans="1:19" x14ac:dyDescent="0.2">
      <c r="A142" s="59" t="s">
        <v>128</v>
      </c>
      <c r="B142" s="33">
        <v>7032</v>
      </c>
      <c r="C142" s="37">
        <f t="shared" si="26"/>
        <v>14.003492063492066</v>
      </c>
      <c r="D142" s="37">
        <f t="shared" si="26"/>
        <v>26.420092378752884</v>
      </c>
      <c r="E142" s="38">
        <f t="shared" ref="E142" si="29">E135/E128/12</f>
        <v>24.952355072463771</v>
      </c>
      <c r="F142" s="37">
        <f t="shared" si="26"/>
        <v>25.427548209366389</v>
      </c>
      <c r="G142" s="37">
        <f t="shared" si="28"/>
        <v>23.765217391304347</v>
      </c>
      <c r="H142" s="37">
        <f t="shared" si="28"/>
        <v>25.872543617998165</v>
      </c>
      <c r="I142" s="37">
        <f>I135/I128/3</f>
        <v>25.872543617998165</v>
      </c>
      <c r="J142" s="37">
        <f t="shared" si="28"/>
        <v>25.872543617998165</v>
      </c>
      <c r="K142" s="1" t="s">
        <v>136</v>
      </c>
    </row>
    <row r="143" spans="1:19" x14ac:dyDescent="0.2">
      <c r="A143" s="59" t="s">
        <v>129</v>
      </c>
      <c r="B143" s="33">
        <v>7033</v>
      </c>
      <c r="C143" s="37">
        <f t="shared" si="26"/>
        <v>11.842666666666666</v>
      </c>
      <c r="D143" s="37">
        <f t="shared" si="26"/>
        <v>19.718269230769234</v>
      </c>
      <c r="E143" s="38">
        <f t="shared" ref="E143" si="30">E136/E129/12</f>
        <v>9.8243333333333336</v>
      </c>
      <c r="F143" s="37">
        <f>F136/F129/12</f>
        <v>10.077235772357723</v>
      </c>
      <c r="G143" s="37">
        <f t="shared" si="28"/>
        <v>8.2633333333333336</v>
      </c>
      <c r="H143" s="37">
        <f t="shared" si="28"/>
        <v>10.077235772357723</v>
      </c>
      <c r="I143" s="37">
        <f t="shared" si="28"/>
        <v>10.077235772357723</v>
      </c>
      <c r="J143" s="37">
        <f>J136/J129/3</f>
        <v>10.077235772357723</v>
      </c>
      <c r="K143" s="1" t="s">
        <v>137</v>
      </c>
    </row>
    <row r="144" spans="1:19" x14ac:dyDescent="0.2">
      <c r="A144" s="59" t="s">
        <v>130</v>
      </c>
      <c r="B144" s="33">
        <v>7034</v>
      </c>
      <c r="C144" s="37">
        <f t="shared" si="26"/>
        <v>11.960509259259259</v>
      </c>
      <c r="D144" s="37">
        <f t="shared" si="26"/>
        <v>18.280708661417322</v>
      </c>
      <c r="E144" s="38">
        <f t="shared" ref="E144" si="31">E137/E130/12</f>
        <v>15.576912568306012</v>
      </c>
      <c r="F144" s="37">
        <f t="shared" si="26"/>
        <v>16.852431791221829</v>
      </c>
      <c r="G144" s="37">
        <f t="shared" si="28"/>
        <v>12.938615664845173</v>
      </c>
      <c r="H144" s="37">
        <f t="shared" si="28"/>
        <v>16.852431791221829</v>
      </c>
      <c r="I144" s="37">
        <f t="shared" si="28"/>
        <v>16.852431791221829</v>
      </c>
      <c r="J144" s="37">
        <f t="shared" si="28"/>
        <v>16.852431791221829</v>
      </c>
      <c r="K144" s="1" t="s">
        <v>138</v>
      </c>
    </row>
    <row r="145" spans="1:19" x14ac:dyDescent="0.2">
      <c r="A145" s="59" t="s">
        <v>131</v>
      </c>
      <c r="B145" s="33">
        <v>7035</v>
      </c>
      <c r="C145" s="37">
        <f t="shared" si="26"/>
        <v>9.6090909090909076</v>
      </c>
      <c r="D145" s="37">
        <f t="shared" si="26"/>
        <v>8.7351111111111113</v>
      </c>
      <c r="E145" s="38">
        <f t="shared" ref="E145" si="32">E138/E131/12</f>
        <v>8.7954444444444437</v>
      </c>
      <c r="F145" s="37">
        <f t="shared" si="26"/>
        <v>8.8942028985507253</v>
      </c>
      <c r="G145" s="37">
        <f>G138/G131/3</f>
        <v>8.516</v>
      </c>
      <c r="H145" s="37">
        <f t="shared" si="28"/>
        <v>8.7734299516908205</v>
      </c>
      <c r="I145" s="37">
        <f t="shared" si="28"/>
        <v>8.7734299516908205</v>
      </c>
      <c r="J145" s="37">
        <f t="shared" si="28"/>
        <v>8.7734299516908205</v>
      </c>
      <c r="K145" s="1" t="s">
        <v>139</v>
      </c>
    </row>
    <row r="146" spans="1:19" x14ac:dyDescent="0.2">
      <c r="A146" s="59" t="s">
        <v>132</v>
      </c>
      <c r="B146" s="33">
        <v>7036</v>
      </c>
      <c r="C146" s="37">
        <f t="shared" si="26"/>
        <v>9.6963141025641022</v>
      </c>
      <c r="D146" s="37">
        <f t="shared" si="26"/>
        <v>8.0625</v>
      </c>
      <c r="E146" s="38">
        <f t="shared" ref="E146" si="33">E139/E132/12</f>
        <v>8.3065972222222229</v>
      </c>
      <c r="F146" s="37">
        <f t="shared" si="26"/>
        <v>9.8330578512396674</v>
      </c>
      <c r="G146" s="37">
        <f t="shared" si="28"/>
        <v>8.1999999999999993</v>
      </c>
      <c r="H146" s="37">
        <f t="shared" si="28"/>
        <v>8.7735537190082642</v>
      </c>
      <c r="I146" s="37">
        <f t="shared" si="28"/>
        <v>8.7735537190082642</v>
      </c>
      <c r="J146" s="37">
        <f t="shared" si="28"/>
        <v>8.7735537190082642</v>
      </c>
      <c r="K146" s="1" t="s">
        <v>140</v>
      </c>
    </row>
    <row r="147" spans="1:19" x14ac:dyDescent="0.2">
      <c r="A147" s="59" t="s">
        <v>141</v>
      </c>
      <c r="B147" s="33">
        <v>7040</v>
      </c>
      <c r="C147" s="34"/>
      <c r="D147" s="34"/>
      <c r="E147" s="85">
        <f>E148+E149+E150+E151+E152+E153</f>
        <v>4728</v>
      </c>
      <c r="F147" s="34"/>
      <c r="G147" s="37"/>
      <c r="H147" s="37"/>
      <c r="I147" s="37"/>
      <c r="J147" s="37"/>
    </row>
    <row r="148" spans="1:19" x14ac:dyDescent="0.2">
      <c r="A148" s="59" t="s">
        <v>127</v>
      </c>
      <c r="B148" s="33">
        <v>7041</v>
      </c>
      <c r="C148" s="37"/>
      <c r="D148" s="37"/>
      <c r="E148" s="38">
        <v>28.4</v>
      </c>
      <c r="F148" s="38"/>
      <c r="G148" s="37"/>
      <c r="H148" s="37"/>
      <c r="I148" s="37"/>
      <c r="J148" s="37"/>
    </row>
    <row r="149" spans="1:19" x14ac:dyDescent="0.2">
      <c r="A149" s="59" t="s">
        <v>128</v>
      </c>
      <c r="B149" s="33">
        <v>7042</v>
      </c>
      <c r="C149" s="37"/>
      <c r="D149" s="37"/>
      <c r="E149" s="38">
        <v>2019.4</v>
      </c>
      <c r="F149" s="38"/>
      <c r="G149" s="37"/>
      <c r="H149" s="37"/>
      <c r="I149" s="37"/>
      <c r="J149" s="37"/>
    </row>
    <row r="150" spans="1:19" x14ac:dyDescent="0.2">
      <c r="A150" s="59" t="s">
        <v>129</v>
      </c>
      <c r="B150" s="33">
        <v>7043</v>
      </c>
      <c r="C150" s="37"/>
      <c r="D150" s="37"/>
      <c r="E150" s="38">
        <v>426.5</v>
      </c>
      <c r="F150" s="38"/>
      <c r="G150" s="37"/>
      <c r="H150" s="37"/>
      <c r="I150" s="37"/>
      <c r="J150" s="37"/>
    </row>
    <row r="151" spans="1:19" x14ac:dyDescent="0.2">
      <c r="A151" s="59" t="s">
        <v>130</v>
      </c>
      <c r="B151" s="33">
        <v>7044</v>
      </c>
      <c r="C151" s="37"/>
      <c r="D151" s="37"/>
      <c r="E151" s="38">
        <v>2253.6999999999998</v>
      </c>
      <c r="F151" s="38"/>
      <c r="G151" s="37"/>
      <c r="H151" s="37"/>
      <c r="I151" s="37"/>
      <c r="J151" s="37"/>
    </row>
    <row r="152" spans="1:19" x14ac:dyDescent="0.2">
      <c r="A152" s="59" t="s">
        <v>131</v>
      </c>
      <c r="B152" s="33">
        <v>7045</v>
      </c>
      <c r="C152" s="37"/>
      <c r="D152" s="37"/>
      <c r="E152" s="38"/>
      <c r="F152" s="38"/>
      <c r="G152" s="37"/>
      <c r="H152" s="37"/>
      <c r="I152" s="37"/>
      <c r="J152" s="37"/>
    </row>
    <row r="153" spans="1:19" x14ac:dyDescent="0.2">
      <c r="A153" s="59" t="s">
        <v>132</v>
      </c>
      <c r="B153" s="33">
        <v>7046</v>
      </c>
      <c r="C153" s="37"/>
      <c r="D153" s="37"/>
      <c r="E153" s="38"/>
      <c r="F153" s="38"/>
      <c r="G153" s="37"/>
      <c r="H153" s="37"/>
      <c r="I153" s="37"/>
      <c r="J153" s="37"/>
    </row>
    <row r="154" spans="1:19" x14ac:dyDescent="0.2">
      <c r="A154" s="67" t="s">
        <v>142</v>
      </c>
      <c r="B154" s="33"/>
      <c r="C154" s="37"/>
      <c r="D154" s="37"/>
      <c r="E154" s="38"/>
      <c r="F154" s="37"/>
      <c r="G154" s="37"/>
      <c r="H154" s="37"/>
      <c r="I154" s="37"/>
      <c r="J154" s="37"/>
    </row>
    <row r="155" spans="1:19" ht="45.75" thickBot="1" x14ac:dyDescent="0.25">
      <c r="A155" s="44" t="s">
        <v>126</v>
      </c>
      <c r="B155" s="33">
        <v>8010</v>
      </c>
      <c r="C155" s="37"/>
      <c r="D155" s="58"/>
      <c r="E155" s="88"/>
      <c r="F155" s="68">
        <f t="shared" ref="F155" si="34">SUM(F156:F161)</f>
        <v>19</v>
      </c>
      <c r="G155" s="68">
        <f t="shared" ref="G155:J155" si="35">SUM(G156:G161)</f>
        <v>19</v>
      </c>
      <c r="H155" s="68">
        <f t="shared" si="35"/>
        <v>19</v>
      </c>
      <c r="I155" s="68">
        <f t="shared" si="35"/>
        <v>19</v>
      </c>
      <c r="J155" s="68">
        <f t="shared" si="35"/>
        <v>19</v>
      </c>
    </row>
    <row r="156" spans="1:19" x14ac:dyDescent="0.2">
      <c r="A156" s="59" t="s">
        <v>127</v>
      </c>
      <c r="B156" s="33">
        <v>8011</v>
      </c>
      <c r="C156" s="37"/>
      <c r="D156" s="60"/>
      <c r="E156" s="89"/>
      <c r="F156" s="60"/>
      <c r="G156" s="60"/>
      <c r="H156" s="60"/>
      <c r="I156" s="60"/>
      <c r="J156" s="60"/>
    </row>
    <row r="157" spans="1:19" x14ac:dyDescent="0.2">
      <c r="A157" s="59" t="s">
        <v>128</v>
      </c>
      <c r="B157" s="33">
        <v>8012</v>
      </c>
      <c r="C157" s="37"/>
      <c r="D157" s="60"/>
      <c r="E157" s="89"/>
      <c r="F157" s="60">
        <v>6.75</v>
      </c>
      <c r="G157" s="60">
        <v>6.75</v>
      </c>
      <c r="H157" s="60">
        <v>6.75</v>
      </c>
      <c r="I157" s="60">
        <v>6.75</v>
      </c>
      <c r="J157" s="60">
        <v>6.75</v>
      </c>
    </row>
    <row r="158" spans="1:19" x14ac:dyDescent="0.2">
      <c r="A158" s="59" t="s">
        <v>129</v>
      </c>
      <c r="B158" s="33">
        <v>8013</v>
      </c>
      <c r="C158" s="37"/>
      <c r="D158" s="60"/>
      <c r="E158" s="89"/>
      <c r="F158" s="60"/>
      <c r="G158" s="60"/>
      <c r="H158" s="60"/>
      <c r="I158" s="60"/>
      <c r="J158" s="60"/>
    </row>
    <row r="159" spans="1:19" x14ac:dyDescent="0.2">
      <c r="A159" s="59" t="s">
        <v>130</v>
      </c>
      <c r="B159" s="33">
        <v>8014</v>
      </c>
      <c r="C159" s="37"/>
      <c r="D159" s="60"/>
      <c r="E159" s="89"/>
      <c r="F159" s="60">
        <v>12.25</v>
      </c>
      <c r="G159" s="60">
        <v>12.25</v>
      </c>
      <c r="H159" s="60">
        <v>12.25</v>
      </c>
      <c r="I159" s="60">
        <v>12.25</v>
      </c>
      <c r="J159" s="60">
        <v>12.25</v>
      </c>
      <c r="S159" s="61"/>
    </row>
    <row r="160" spans="1:19" x14ac:dyDescent="0.2">
      <c r="A160" s="59" t="s">
        <v>131</v>
      </c>
      <c r="B160" s="33">
        <v>8015</v>
      </c>
      <c r="C160" s="37"/>
      <c r="D160" s="60"/>
      <c r="E160" s="89"/>
      <c r="F160" s="60"/>
      <c r="G160" s="60"/>
      <c r="H160" s="60"/>
      <c r="I160" s="60"/>
      <c r="J160" s="60"/>
    </row>
    <row r="161" spans="1:14" x14ac:dyDescent="0.2">
      <c r="A161" s="59" t="s">
        <v>132</v>
      </c>
      <c r="B161" s="33">
        <v>8016</v>
      </c>
      <c r="C161" s="37"/>
      <c r="D161" s="60"/>
      <c r="E161" s="89"/>
      <c r="F161" s="60"/>
      <c r="G161" s="60"/>
      <c r="H161" s="60"/>
      <c r="I161" s="60"/>
      <c r="J161" s="60"/>
    </row>
    <row r="162" spans="1:14" x14ac:dyDescent="0.2">
      <c r="A162" s="32" t="s">
        <v>133</v>
      </c>
      <c r="B162" s="33">
        <v>8020</v>
      </c>
      <c r="C162" s="34"/>
      <c r="D162" s="34"/>
      <c r="E162" s="85"/>
      <c r="F162" s="34">
        <f>F163+F164+F165+F166+F167+F168</f>
        <v>4370.3999999999996</v>
      </c>
      <c r="G162" s="34">
        <f>G163+G164+G165+G166+G167+G168</f>
        <v>1092.5999999999999</v>
      </c>
      <c r="H162" s="34">
        <f t="shared" ref="H162" si="36">H163+H164+H165+H166+H167+H168</f>
        <v>1092.5999999999999</v>
      </c>
      <c r="I162" s="34">
        <f>I163+I164+I165+I166+I167+I168</f>
        <v>1092.5999999999999</v>
      </c>
      <c r="J162" s="34">
        <f t="shared" ref="J162" si="37">J163+J164+J165+J166+J167+J168</f>
        <v>1092.5999999999999</v>
      </c>
      <c r="K162" s="62">
        <f>J162/3</f>
        <v>364.2</v>
      </c>
      <c r="L162" s="37">
        <f>L163+L164+L165+L166+L167+L168</f>
        <v>4370.6000000000004</v>
      </c>
      <c r="M162" s="64">
        <f>L162*100/122</f>
        <v>3582.4590163934431</v>
      </c>
      <c r="N162" s="64">
        <f>L162-M162</f>
        <v>788.14098360655726</v>
      </c>
    </row>
    <row r="163" spans="1:14" x14ac:dyDescent="0.2">
      <c r="A163" s="59" t="s">
        <v>127</v>
      </c>
      <c r="B163" s="33">
        <v>8021</v>
      </c>
      <c r="C163" s="37"/>
      <c r="D163" s="37"/>
      <c r="E163" s="38"/>
      <c r="F163" s="38"/>
      <c r="G163" s="37"/>
      <c r="H163" s="37"/>
      <c r="I163" s="37"/>
      <c r="J163" s="37"/>
      <c r="K163" s="62">
        <f t="shared" ref="K163:K168" si="38">J163/3</f>
        <v>0</v>
      </c>
      <c r="L163" s="64"/>
      <c r="M163" s="66">
        <f>L163/4</f>
        <v>0</v>
      </c>
      <c r="N163" s="64"/>
    </row>
    <row r="164" spans="1:14" x14ac:dyDescent="0.2">
      <c r="A164" s="59" t="s">
        <v>128</v>
      </c>
      <c r="B164" s="33">
        <v>8022</v>
      </c>
      <c r="C164" s="37"/>
      <c r="D164" s="37"/>
      <c r="E164" s="38"/>
      <c r="F164" s="37">
        <f t="shared" ref="F164:F166" si="39">G164+H164+I164+J164</f>
        <v>1964</v>
      </c>
      <c r="G164" s="37">
        <v>491</v>
      </c>
      <c r="H164" s="37">
        <v>491</v>
      </c>
      <c r="I164" s="37">
        <v>491</v>
      </c>
      <c r="J164" s="37">
        <v>491</v>
      </c>
      <c r="K164" s="62">
        <f t="shared" si="38"/>
        <v>163.66666666666666</v>
      </c>
      <c r="L164" s="64">
        <v>1964</v>
      </c>
      <c r="M164" s="66">
        <f t="shared" ref="M164:M166" si="40">L164/4</f>
        <v>491</v>
      </c>
    </row>
    <row r="165" spans="1:14" x14ac:dyDescent="0.2">
      <c r="A165" s="59" t="s">
        <v>129</v>
      </c>
      <c r="B165" s="33">
        <v>8033</v>
      </c>
      <c r="C165" s="37"/>
      <c r="D165" s="37"/>
      <c r="E165" s="38"/>
      <c r="F165" s="37"/>
      <c r="G165" s="37"/>
      <c r="H165" s="37"/>
      <c r="I165" s="37"/>
      <c r="J165" s="37"/>
      <c r="K165" s="62">
        <f t="shared" si="38"/>
        <v>0</v>
      </c>
      <c r="L165" s="64"/>
      <c r="M165" s="66"/>
    </row>
    <row r="166" spans="1:14" x14ac:dyDescent="0.2">
      <c r="A166" s="59" t="s">
        <v>130</v>
      </c>
      <c r="B166" s="33">
        <v>8024</v>
      </c>
      <c r="C166" s="37"/>
      <c r="D166" s="37"/>
      <c r="E166" s="38"/>
      <c r="F166" s="37">
        <f t="shared" si="39"/>
        <v>2406.4</v>
      </c>
      <c r="G166" s="37">
        <v>601.6</v>
      </c>
      <c r="H166" s="37">
        <v>601.6</v>
      </c>
      <c r="I166" s="37">
        <v>601.6</v>
      </c>
      <c r="J166" s="37">
        <v>601.6</v>
      </c>
      <c r="K166" s="62">
        <f t="shared" si="38"/>
        <v>200.53333333333333</v>
      </c>
      <c r="L166" s="64">
        <v>2406.6</v>
      </c>
      <c r="M166" s="66">
        <f t="shared" si="40"/>
        <v>601.65</v>
      </c>
    </row>
    <row r="167" spans="1:14" x14ac:dyDescent="0.2">
      <c r="A167" s="59" t="s">
        <v>131</v>
      </c>
      <c r="B167" s="33">
        <v>8025</v>
      </c>
      <c r="C167" s="37"/>
      <c r="D167" s="37"/>
      <c r="E167" s="38"/>
      <c r="F167" s="37"/>
      <c r="G167" s="37"/>
      <c r="H167" s="37"/>
      <c r="I167" s="37"/>
      <c r="J167" s="37"/>
      <c r="K167" s="62">
        <f t="shared" si="38"/>
        <v>0</v>
      </c>
      <c r="L167" s="64"/>
      <c r="M167" s="66"/>
    </row>
    <row r="168" spans="1:14" x14ac:dyDescent="0.2">
      <c r="A168" s="59" t="s">
        <v>132</v>
      </c>
      <c r="B168" s="33">
        <v>8026</v>
      </c>
      <c r="C168" s="37"/>
      <c r="D168" s="37"/>
      <c r="E168" s="38"/>
      <c r="F168" s="37"/>
      <c r="G168" s="37"/>
      <c r="H168" s="37"/>
      <c r="I168" s="37"/>
      <c r="J168" s="37"/>
      <c r="K168" s="62">
        <f t="shared" si="38"/>
        <v>0</v>
      </c>
      <c r="L168" s="64"/>
      <c r="M168" s="66"/>
    </row>
    <row r="169" spans="1:14" ht="20.45" customHeight="1" x14ac:dyDescent="0.2">
      <c r="A169" s="59" t="s">
        <v>134</v>
      </c>
      <c r="B169" s="33">
        <v>8030</v>
      </c>
      <c r="C169" s="37"/>
      <c r="D169" s="37"/>
      <c r="E169" s="38"/>
      <c r="F169" s="37"/>
      <c r="G169" s="37"/>
      <c r="H169" s="37"/>
      <c r="I169" s="37"/>
      <c r="J169" s="37"/>
    </row>
    <row r="170" spans="1:14" hidden="1" x14ac:dyDescent="0.2">
      <c r="A170" s="59" t="s">
        <v>127</v>
      </c>
      <c r="B170" s="33">
        <v>8031</v>
      </c>
      <c r="C170" s="37"/>
      <c r="D170" s="37"/>
      <c r="E170" s="38"/>
      <c r="F170" s="37"/>
      <c r="G170" s="37"/>
      <c r="H170" s="37"/>
      <c r="I170" s="37"/>
      <c r="J170" s="37"/>
      <c r="K170" s="1" t="s">
        <v>135</v>
      </c>
    </row>
    <row r="171" spans="1:14" x14ac:dyDescent="0.2">
      <c r="A171" s="59" t="s">
        <v>128</v>
      </c>
      <c r="B171" s="33">
        <v>8032</v>
      </c>
      <c r="C171" s="37"/>
      <c r="D171" s="37"/>
      <c r="E171" s="38"/>
      <c r="F171" s="37">
        <f>F164/F157/12</f>
        <v>24.246913580246915</v>
      </c>
      <c r="G171" s="37">
        <f t="shared" ref="G171:H171" si="41">G164/G157/3</f>
        <v>24.246913580246915</v>
      </c>
      <c r="H171" s="37">
        <f t="shared" si="41"/>
        <v>24.246913580246915</v>
      </c>
      <c r="I171" s="37">
        <f>I164/I157/3</f>
        <v>24.246913580246915</v>
      </c>
      <c r="J171" s="37">
        <f t="shared" ref="J171" si="42">J164/J157/3</f>
        <v>24.246913580246915</v>
      </c>
      <c r="K171" s="1" t="s">
        <v>136</v>
      </c>
    </row>
    <row r="172" spans="1:14" x14ac:dyDescent="0.2">
      <c r="A172" s="59" t="s">
        <v>129</v>
      </c>
      <c r="B172" s="33">
        <v>8033</v>
      </c>
      <c r="C172" s="37"/>
      <c r="D172" s="37"/>
      <c r="E172" s="38"/>
      <c r="F172" s="37"/>
      <c r="G172" s="37"/>
      <c r="H172" s="37"/>
      <c r="I172" s="37"/>
      <c r="J172" s="37"/>
      <c r="K172" s="1" t="s">
        <v>137</v>
      </c>
    </row>
    <row r="173" spans="1:14" x14ac:dyDescent="0.2">
      <c r="A173" s="59" t="s">
        <v>130</v>
      </c>
      <c r="B173" s="33">
        <v>8034</v>
      </c>
      <c r="C173" s="37"/>
      <c r="D173" s="37"/>
      <c r="E173" s="38"/>
      <c r="F173" s="37">
        <f t="shared" ref="F173" si="43">F166/F159/12</f>
        <v>16.370068027210884</v>
      </c>
      <c r="G173" s="37">
        <f t="shared" ref="G173:J173" si="44">G166/G159/3</f>
        <v>16.370068027210884</v>
      </c>
      <c r="H173" s="37">
        <f t="shared" si="44"/>
        <v>16.370068027210884</v>
      </c>
      <c r="I173" s="37">
        <f t="shared" si="44"/>
        <v>16.370068027210884</v>
      </c>
      <c r="J173" s="37">
        <f t="shared" si="44"/>
        <v>16.370068027210884</v>
      </c>
      <c r="K173" s="1" t="s">
        <v>138</v>
      </c>
    </row>
    <row r="174" spans="1:14" hidden="1" x14ac:dyDescent="0.2">
      <c r="A174" s="59" t="s">
        <v>131</v>
      </c>
      <c r="B174" s="33">
        <v>8035</v>
      </c>
      <c r="C174" s="37"/>
      <c r="D174" s="37"/>
      <c r="E174" s="38"/>
      <c r="F174" s="37"/>
      <c r="G174" s="37"/>
      <c r="H174" s="37"/>
      <c r="I174" s="37"/>
      <c r="J174" s="37"/>
      <c r="K174" s="1" t="s">
        <v>139</v>
      </c>
    </row>
    <row r="175" spans="1:14" hidden="1" x14ac:dyDescent="0.2">
      <c r="A175" s="59" t="s">
        <v>132</v>
      </c>
      <c r="B175" s="33">
        <v>8036</v>
      </c>
      <c r="C175" s="37"/>
      <c r="D175" s="37"/>
      <c r="E175" s="38"/>
      <c r="F175" s="37"/>
      <c r="G175" s="37"/>
      <c r="H175" s="37"/>
      <c r="I175" s="37"/>
      <c r="J175" s="37"/>
      <c r="K175" s="1" t="s">
        <v>140</v>
      </c>
    </row>
    <row r="176" spans="1:14" ht="36.6" customHeight="1" x14ac:dyDescent="0.2">
      <c r="A176" s="71" t="s">
        <v>171</v>
      </c>
      <c r="B176" s="70"/>
      <c r="C176" s="94" t="s">
        <v>143</v>
      </c>
      <c r="D176" s="94"/>
      <c r="E176" s="94"/>
      <c r="F176" s="94"/>
      <c r="G176" s="72"/>
      <c r="H176" s="102" t="s">
        <v>144</v>
      </c>
      <c r="I176" s="102"/>
      <c r="J176" s="102"/>
    </row>
    <row r="177" spans="1:10" x14ac:dyDescent="0.2">
      <c r="A177" s="73" t="s">
        <v>145</v>
      </c>
      <c r="B177" s="1"/>
      <c r="C177" s="95" t="s">
        <v>146</v>
      </c>
      <c r="D177" s="95"/>
      <c r="E177" s="95"/>
      <c r="F177" s="95"/>
      <c r="G177" s="74"/>
      <c r="H177" s="96" t="s">
        <v>147</v>
      </c>
      <c r="I177" s="96"/>
      <c r="J177" s="96"/>
    </row>
    <row r="178" spans="1:10" x14ac:dyDescent="0.2">
      <c r="A178" s="75"/>
      <c r="B178" s="70"/>
      <c r="C178" s="94"/>
      <c r="D178" s="94"/>
      <c r="E178" s="94"/>
      <c r="F178" s="94"/>
      <c r="G178" s="72"/>
      <c r="H178" s="93"/>
      <c r="I178" s="93"/>
      <c r="J178" s="93"/>
    </row>
    <row r="179" spans="1:10" x14ac:dyDescent="0.2">
      <c r="A179" s="73"/>
      <c r="B179" s="1"/>
      <c r="C179" s="95"/>
      <c r="D179" s="95"/>
      <c r="E179" s="95"/>
      <c r="F179" s="95"/>
      <c r="G179" s="74"/>
      <c r="H179" s="96"/>
      <c r="I179" s="96"/>
      <c r="J179" s="96"/>
    </row>
    <row r="180" spans="1:10" x14ac:dyDescent="0.2">
      <c r="A180" s="69"/>
      <c r="C180" s="76"/>
      <c r="D180" s="77"/>
      <c r="E180" s="91"/>
      <c r="F180" s="77"/>
      <c r="G180" s="77"/>
      <c r="H180" s="77"/>
      <c r="I180" s="77"/>
      <c r="J180" s="77"/>
    </row>
    <row r="181" spans="1:10" x14ac:dyDescent="0.2">
      <c r="A181" s="69"/>
      <c r="C181" s="76"/>
      <c r="D181" s="77"/>
      <c r="E181" s="91"/>
      <c r="F181" s="77"/>
      <c r="G181" s="77"/>
      <c r="H181" s="77"/>
      <c r="I181" s="77"/>
      <c r="J181" s="77"/>
    </row>
    <row r="182" spans="1:10" x14ac:dyDescent="0.2">
      <c r="A182" s="69"/>
      <c r="C182" s="76"/>
      <c r="D182" s="77"/>
      <c r="E182" s="91"/>
      <c r="F182" s="77"/>
      <c r="G182" s="77"/>
      <c r="H182" s="77"/>
      <c r="I182" s="77"/>
      <c r="J182" s="77"/>
    </row>
    <row r="183" spans="1:10" x14ac:dyDescent="0.2">
      <c r="A183" s="69"/>
      <c r="C183" s="76"/>
      <c r="D183" s="77"/>
      <c r="E183" s="91"/>
      <c r="F183" s="77"/>
      <c r="G183" s="77"/>
      <c r="H183" s="77"/>
      <c r="I183" s="77"/>
      <c r="J183" s="77"/>
    </row>
    <row r="184" spans="1:10" x14ac:dyDescent="0.2">
      <c r="A184" s="69"/>
      <c r="C184" s="76"/>
      <c r="D184" s="77"/>
      <c r="E184" s="91"/>
      <c r="F184" s="77"/>
      <c r="G184" s="77"/>
      <c r="H184" s="77"/>
      <c r="I184" s="77"/>
      <c r="J184" s="77"/>
    </row>
    <row r="185" spans="1:10" x14ac:dyDescent="0.2">
      <c r="A185" s="69"/>
      <c r="C185" s="76"/>
      <c r="D185" s="77"/>
      <c r="E185" s="91"/>
      <c r="F185" s="77"/>
      <c r="G185" s="77"/>
      <c r="H185" s="77"/>
      <c r="I185" s="77"/>
      <c r="J185" s="77"/>
    </row>
    <row r="186" spans="1:10" x14ac:dyDescent="0.2">
      <c r="A186" s="69"/>
      <c r="C186" s="76"/>
      <c r="D186" s="77"/>
      <c r="E186" s="91"/>
      <c r="F186" s="77"/>
      <c r="G186" s="77"/>
      <c r="H186" s="77"/>
      <c r="I186" s="77"/>
      <c r="J186" s="77"/>
    </row>
    <row r="187" spans="1:10" x14ac:dyDescent="0.2">
      <c r="A187" s="69"/>
      <c r="C187" s="76"/>
      <c r="D187" s="77"/>
      <c r="E187" s="91"/>
      <c r="F187" s="77"/>
      <c r="G187" s="77"/>
      <c r="H187" s="77"/>
      <c r="I187" s="77"/>
      <c r="J187" s="77"/>
    </row>
    <row r="188" spans="1:10" x14ac:dyDescent="0.2">
      <c r="A188" s="69"/>
      <c r="C188" s="76"/>
      <c r="D188" s="77"/>
      <c r="E188" s="91"/>
      <c r="F188" s="77"/>
      <c r="G188" s="77"/>
      <c r="H188" s="77"/>
      <c r="I188" s="77"/>
      <c r="J188" s="77"/>
    </row>
    <row r="189" spans="1:10" x14ac:dyDescent="0.2">
      <c r="A189" s="69"/>
      <c r="C189" s="76"/>
      <c r="D189" s="77"/>
      <c r="E189" s="91"/>
      <c r="F189" s="77"/>
      <c r="G189" s="77"/>
      <c r="H189" s="77"/>
      <c r="I189" s="77"/>
      <c r="J189" s="77"/>
    </row>
    <row r="190" spans="1:10" x14ac:dyDescent="0.2">
      <c r="A190" s="69"/>
      <c r="C190" s="76"/>
      <c r="D190" s="77"/>
      <c r="E190" s="91"/>
      <c r="F190" s="77"/>
      <c r="G190" s="77"/>
      <c r="H190" s="77"/>
      <c r="I190" s="77"/>
      <c r="J190" s="77"/>
    </row>
    <row r="191" spans="1:10" x14ac:dyDescent="0.2">
      <c r="A191" s="69"/>
      <c r="C191" s="76"/>
      <c r="D191" s="77"/>
      <c r="E191" s="91"/>
      <c r="F191" s="77"/>
      <c r="G191" s="77"/>
      <c r="H191" s="77"/>
      <c r="I191" s="77"/>
      <c r="J191" s="77"/>
    </row>
    <row r="192" spans="1:10" x14ac:dyDescent="0.2">
      <c r="A192" s="69"/>
      <c r="C192" s="76"/>
      <c r="D192" s="77"/>
      <c r="E192" s="91"/>
      <c r="F192" s="77"/>
      <c r="G192" s="77"/>
      <c r="H192" s="77"/>
      <c r="I192" s="77"/>
      <c r="J192" s="77"/>
    </row>
    <row r="193" spans="1:10" x14ac:dyDescent="0.2">
      <c r="A193" s="69"/>
      <c r="C193" s="76"/>
      <c r="D193" s="77"/>
      <c r="E193" s="91"/>
      <c r="F193" s="77"/>
      <c r="G193" s="77"/>
      <c r="H193" s="77"/>
      <c r="I193" s="77"/>
      <c r="J193" s="77"/>
    </row>
    <row r="194" spans="1:10" x14ac:dyDescent="0.2">
      <c r="A194" s="69"/>
      <c r="C194" s="76"/>
      <c r="D194" s="77"/>
      <c r="E194" s="91"/>
      <c r="F194" s="77"/>
      <c r="G194" s="77"/>
      <c r="H194" s="77"/>
      <c r="I194" s="77"/>
      <c r="J194" s="77"/>
    </row>
    <row r="195" spans="1:10" x14ac:dyDescent="0.2">
      <c r="A195" s="69"/>
      <c r="C195" s="76"/>
      <c r="D195" s="77"/>
      <c r="E195" s="91"/>
      <c r="F195" s="77"/>
      <c r="G195" s="77"/>
      <c r="H195" s="77"/>
      <c r="I195" s="77"/>
      <c r="J195" s="77"/>
    </row>
    <row r="196" spans="1:10" x14ac:dyDescent="0.2">
      <c r="A196" s="69"/>
      <c r="C196" s="76"/>
      <c r="D196" s="77"/>
      <c r="E196" s="91"/>
      <c r="F196" s="77"/>
      <c r="G196" s="77"/>
      <c r="H196" s="77"/>
      <c r="I196" s="77"/>
      <c r="J196" s="77"/>
    </row>
    <row r="197" spans="1:10" x14ac:dyDescent="0.2">
      <c r="A197" s="69"/>
      <c r="C197" s="76"/>
      <c r="D197" s="77"/>
      <c r="E197" s="91"/>
      <c r="F197" s="77"/>
      <c r="G197" s="77"/>
      <c r="H197" s="77"/>
      <c r="I197" s="77"/>
      <c r="J197" s="77"/>
    </row>
    <row r="198" spans="1:10" x14ac:dyDescent="0.2">
      <c r="A198" s="69"/>
      <c r="C198" s="76"/>
      <c r="D198" s="77"/>
      <c r="E198" s="91"/>
      <c r="F198" s="77"/>
      <c r="G198" s="77"/>
      <c r="H198" s="77"/>
      <c r="I198" s="77"/>
      <c r="J198" s="77"/>
    </row>
    <row r="199" spans="1:10" x14ac:dyDescent="0.2">
      <c r="A199" s="69"/>
      <c r="C199" s="76"/>
      <c r="D199" s="77"/>
      <c r="E199" s="91"/>
      <c r="F199" s="77"/>
      <c r="G199" s="77"/>
      <c r="H199" s="77"/>
      <c r="I199" s="77"/>
      <c r="J199" s="77"/>
    </row>
    <row r="200" spans="1:10" x14ac:dyDescent="0.2">
      <c r="A200" s="69"/>
      <c r="C200" s="76"/>
      <c r="D200" s="77"/>
      <c r="E200" s="91"/>
      <c r="F200" s="77"/>
      <c r="G200" s="77"/>
      <c r="H200" s="77"/>
      <c r="I200" s="77"/>
      <c r="J200" s="77"/>
    </row>
    <row r="201" spans="1:10" x14ac:dyDescent="0.2">
      <c r="A201" s="69"/>
      <c r="C201" s="76"/>
      <c r="D201" s="77"/>
      <c r="E201" s="91"/>
      <c r="F201" s="77"/>
      <c r="G201" s="77"/>
      <c r="H201" s="77"/>
      <c r="I201" s="77"/>
      <c r="J201" s="77"/>
    </row>
    <row r="202" spans="1:10" x14ac:dyDescent="0.2">
      <c r="A202" s="69"/>
      <c r="C202" s="76"/>
      <c r="D202" s="77"/>
      <c r="E202" s="91"/>
      <c r="F202" s="77"/>
      <c r="G202" s="77"/>
      <c r="H202" s="77"/>
      <c r="I202" s="77"/>
      <c r="J202" s="77"/>
    </row>
    <row r="203" spans="1:10" x14ac:dyDescent="0.2">
      <c r="A203" s="69"/>
      <c r="C203" s="76"/>
      <c r="D203" s="77"/>
      <c r="E203" s="91"/>
      <c r="F203" s="77"/>
      <c r="G203" s="77"/>
      <c r="H203" s="77"/>
      <c r="I203" s="77"/>
      <c r="J203" s="77"/>
    </row>
    <row r="204" spans="1:10" x14ac:dyDescent="0.2">
      <c r="A204" s="69"/>
      <c r="C204" s="76"/>
      <c r="D204" s="77"/>
      <c r="E204" s="91"/>
      <c r="F204" s="77"/>
      <c r="G204" s="77"/>
      <c r="H204" s="77"/>
      <c r="I204" s="77"/>
      <c r="J204" s="77"/>
    </row>
    <row r="205" spans="1:10" x14ac:dyDescent="0.2">
      <c r="A205" s="69"/>
      <c r="C205" s="76"/>
      <c r="D205" s="77"/>
      <c r="E205" s="91"/>
      <c r="F205" s="77"/>
      <c r="G205" s="77"/>
      <c r="H205" s="77"/>
      <c r="I205" s="77"/>
      <c r="J205" s="77"/>
    </row>
    <row r="206" spans="1:10" x14ac:dyDescent="0.2">
      <c r="A206" s="69"/>
      <c r="C206" s="76"/>
      <c r="D206" s="77"/>
      <c r="E206" s="91"/>
      <c r="F206" s="77"/>
      <c r="G206" s="77"/>
      <c r="H206" s="77"/>
      <c r="I206" s="77"/>
      <c r="J206" s="77"/>
    </row>
    <row r="207" spans="1:10" x14ac:dyDescent="0.2">
      <c r="A207" s="69"/>
      <c r="C207" s="76"/>
      <c r="D207" s="77"/>
      <c r="E207" s="91"/>
      <c r="F207" s="77"/>
      <c r="G207" s="77"/>
      <c r="H207" s="77"/>
      <c r="I207" s="77"/>
      <c r="J207" s="77"/>
    </row>
    <row r="208" spans="1:10" x14ac:dyDescent="0.2">
      <c r="A208" s="69"/>
      <c r="C208" s="76"/>
      <c r="D208" s="77"/>
      <c r="E208" s="91"/>
      <c r="F208" s="77"/>
      <c r="G208" s="77"/>
      <c r="H208" s="77"/>
      <c r="I208" s="77"/>
      <c r="J208" s="77"/>
    </row>
    <row r="209" spans="1:10" x14ac:dyDescent="0.2">
      <c r="A209" s="69"/>
      <c r="C209" s="76"/>
      <c r="D209" s="77"/>
      <c r="E209" s="91"/>
      <c r="F209" s="77"/>
      <c r="G209" s="77"/>
      <c r="H209" s="77"/>
      <c r="I209" s="77"/>
      <c r="J209" s="77"/>
    </row>
    <row r="210" spans="1:10" x14ac:dyDescent="0.2">
      <c r="A210" s="69"/>
      <c r="C210" s="76"/>
      <c r="D210" s="77"/>
      <c r="E210" s="91"/>
      <c r="F210" s="77"/>
      <c r="G210" s="77"/>
      <c r="H210" s="77"/>
      <c r="I210" s="77"/>
      <c r="J210" s="77"/>
    </row>
    <row r="211" spans="1:10" x14ac:dyDescent="0.2">
      <c r="A211" s="69"/>
      <c r="C211" s="76"/>
      <c r="D211" s="77"/>
      <c r="E211" s="91"/>
      <c r="F211" s="77"/>
      <c r="G211" s="77"/>
      <c r="H211" s="77"/>
      <c r="I211" s="77"/>
      <c r="J211" s="77"/>
    </row>
    <row r="212" spans="1:10" x14ac:dyDescent="0.2">
      <c r="A212" s="69"/>
      <c r="C212" s="76"/>
      <c r="D212" s="77"/>
      <c r="E212" s="91"/>
      <c r="F212" s="77"/>
      <c r="G212" s="77"/>
      <c r="H212" s="77"/>
      <c r="I212" s="77"/>
      <c r="J212" s="77"/>
    </row>
    <row r="213" spans="1:10" x14ac:dyDescent="0.2">
      <c r="A213" s="69"/>
      <c r="C213" s="76"/>
      <c r="D213" s="77"/>
      <c r="E213" s="91"/>
      <c r="F213" s="77"/>
      <c r="G213" s="77"/>
      <c r="H213" s="77"/>
      <c r="I213" s="77"/>
      <c r="J213" s="77"/>
    </row>
    <row r="214" spans="1:10" x14ac:dyDescent="0.2">
      <c r="A214" s="69"/>
      <c r="C214" s="76"/>
      <c r="D214" s="77"/>
      <c r="E214" s="91"/>
      <c r="F214" s="77"/>
      <c r="G214" s="77"/>
      <c r="H214" s="77"/>
      <c r="I214" s="77"/>
      <c r="J214" s="77"/>
    </row>
    <row r="215" spans="1:10" x14ac:dyDescent="0.2">
      <c r="A215" s="69"/>
      <c r="C215" s="76"/>
      <c r="D215" s="77"/>
      <c r="E215" s="91"/>
      <c r="F215" s="77"/>
      <c r="G215" s="77"/>
      <c r="H215" s="77"/>
      <c r="I215" s="77"/>
      <c r="J215" s="77"/>
    </row>
    <row r="216" spans="1:10" x14ac:dyDescent="0.2">
      <c r="A216" s="69"/>
      <c r="C216" s="76"/>
      <c r="D216" s="77"/>
      <c r="E216" s="91"/>
      <c r="F216" s="77"/>
      <c r="G216" s="77"/>
      <c r="H216" s="77"/>
      <c r="I216" s="77"/>
      <c r="J216" s="77"/>
    </row>
    <row r="217" spans="1:10" x14ac:dyDescent="0.2">
      <c r="A217" s="69"/>
      <c r="C217" s="76"/>
      <c r="D217" s="77"/>
      <c r="E217" s="91"/>
      <c r="F217" s="77"/>
      <c r="G217" s="77"/>
      <c r="H217" s="77"/>
      <c r="I217" s="77"/>
      <c r="J217" s="77"/>
    </row>
    <row r="218" spans="1:10" x14ac:dyDescent="0.2">
      <c r="A218" s="69"/>
      <c r="C218" s="76"/>
      <c r="D218" s="77"/>
      <c r="E218" s="91"/>
      <c r="F218" s="77"/>
      <c r="G218" s="77"/>
      <c r="H218" s="77"/>
      <c r="I218" s="77"/>
      <c r="J218" s="77"/>
    </row>
    <row r="219" spans="1:10" x14ac:dyDescent="0.2">
      <c r="A219" s="69"/>
      <c r="C219" s="76"/>
      <c r="D219" s="77"/>
      <c r="E219" s="91"/>
      <c r="F219" s="77"/>
      <c r="G219" s="77"/>
      <c r="H219" s="77"/>
      <c r="I219" s="77"/>
      <c r="J219" s="77"/>
    </row>
    <row r="220" spans="1:10" x14ac:dyDescent="0.2">
      <c r="A220" s="69"/>
      <c r="C220" s="76"/>
      <c r="D220" s="77"/>
      <c r="E220" s="91"/>
      <c r="F220" s="77"/>
      <c r="G220" s="77"/>
      <c r="H220" s="77"/>
      <c r="I220" s="77"/>
      <c r="J220" s="77"/>
    </row>
    <row r="221" spans="1:10" x14ac:dyDescent="0.2">
      <c r="A221" s="78"/>
    </row>
    <row r="222" spans="1:10" x14ac:dyDescent="0.2">
      <c r="A222" s="78"/>
    </row>
    <row r="223" spans="1:10" x14ac:dyDescent="0.2">
      <c r="A223" s="78"/>
    </row>
    <row r="224" spans="1:10" x14ac:dyDescent="0.2">
      <c r="A224" s="78"/>
    </row>
    <row r="225" spans="1:1" x14ac:dyDescent="0.2">
      <c r="A225" s="78"/>
    </row>
    <row r="226" spans="1:1" x14ac:dyDescent="0.2">
      <c r="A226" s="78"/>
    </row>
    <row r="227" spans="1:1" x14ac:dyDescent="0.2">
      <c r="A227" s="78"/>
    </row>
    <row r="228" spans="1:1" x14ac:dyDescent="0.2">
      <c r="A228" s="78"/>
    </row>
    <row r="229" spans="1:1" x14ac:dyDescent="0.2">
      <c r="A229" s="78"/>
    </row>
    <row r="230" spans="1:1" x14ac:dyDescent="0.2">
      <c r="A230" s="78"/>
    </row>
    <row r="231" spans="1:1" x14ac:dyDescent="0.2">
      <c r="A231" s="78"/>
    </row>
    <row r="232" spans="1:1" x14ac:dyDescent="0.2">
      <c r="A232" s="78"/>
    </row>
    <row r="233" spans="1:1" x14ac:dyDescent="0.2">
      <c r="A233" s="78"/>
    </row>
    <row r="234" spans="1:1" x14ac:dyDescent="0.2">
      <c r="A234" s="78"/>
    </row>
    <row r="235" spans="1:1" x14ac:dyDescent="0.2">
      <c r="A235" s="78"/>
    </row>
    <row r="236" spans="1:1" x14ac:dyDescent="0.2">
      <c r="A236" s="78"/>
    </row>
    <row r="237" spans="1:1" x14ac:dyDescent="0.2">
      <c r="A237" s="78"/>
    </row>
    <row r="238" spans="1:1" x14ac:dyDescent="0.2">
      <c r="A238" s="78"/>
    </row>
    <row r="239" spans="1:1" x14ac:dyDescent="0.2">
      <c r="A239" s="78"/>
    </row>
    <row r="240" spans="1:1" x14ac:dyDescent="0.2">
      <c r="A240" s="78"/>
    </row>
    <row r="241" spans="1:1" x14ac:dyDescent="0.2">
      <c r="A241" s="78"/>
    </row>
    <row r="242" spans="1:1" x14ac:dyDescent="0.2">
      <c r="A242" s="78"/>
    </row>
    <row r="243" spans="1:1" x14ac:dyDescent="0.2">
      <c r="A243" s="78"/>
    </row>
    <row r="244" spans="1:1" x14ac:dyDescent="0.2">
      <c r="A244" s="78"/>
    </row>
    <row r="245" spans="1:1" x14ac:dyDescent="0.2">
      <c r="A245" s="78"/>
    </row>
    <row r="246" spans="1:1" x14ac:dyDescent="0.2">
      <c r="A246" s="78"/>
    </row>
    <row r="247" spans="1:1" x14ac:dyDescent="0.2">
      <c r="A247" s="78"/>
    </row>
    <row r="248" spans="1:1" x14ac:dyDescent="0.2">
      <c r="A248" s="78"/>
    </row>
    <row r="249" spans="1:1" x14ac:dyDescent="0.2">
      <c r="A249" s="78"/>
    </row>
    <row r="250" spans="1:1" x14ac:dyDescent="0.2">
      <c r="A250" s="78"/>
    </row>
    <row r="251" spans="1:1" x14ac:dyDescent="0.2">
      <c r="A251" s="78"/>
    </row>
    <row r="252" spans="1:1" x14ac:dyDescent="0.2">
      <c r="A252" s="78"/>
    </row>
    <row r="253" spans="1:1" x14ac:dyDescent="0.2">
      <c r="A253" s="78"/>
    </row>
    <row r="254" spans="1:1" x14ac:dyDescent="0.2">
      <c r="A254" s="78"/>
    </row>
    <row r="255" spans="1:1" x14ac:dyDescent="0.2">
      <c r="A255" s="78"/>
    </row>
    <row r="256" spans="1:1" x14ac:dyDescent="0.2">
      <c r="A256" s="78"/>
    </row>
    <row r="257" spans="1:1" x14ac:dyDescent="0.2">
      <c r="A257" s="78"/>
    </row>
    <row r="258" spans="1:1" x14ac:dyDescent="0.2">
      <c r="A258" s="78"/>
    </row>
    <row r="259" spans="1:1" x14ac:dyDescent="0.2">
      <c r="A259" s="78"/>
    </row>
    <row r="260" spans="1:1" x14ac:dyDescent="0.2">
      <c r="A260" s="78"/>
    </row>
    <row r="261" spans="1:1" x14ac:dyDescent="0.2">
      <c r="A261" s="78"/>
    </row>
    <row r="262" spans="1:1" x14ac:dyDescent="0.2">
      <c r="A262" s="78"/>
    </row>
    <row r="263" spans="1:1" x14ac:dyDescent="0.2">
      <c r="A263" s="78"/>
    </row>
    <row r="264" spans="1:1" x14ac:dyDescent="0.2">
      <c r="A264" s="78"/>
    </row>
    <row r="265" spans="1:1" x14ac:dyDescent="0.2">
      <c r="A265" s="78"/>
    </row>
    <row r="266" spans="1:1" x14ac:dyDescent="0.2">
      <c r="A266" s="78"/>
    </row>
    <row r="267" spans="1:1" x14ac:dyDescent="0.2">
      <c r="A267" s="78"/>
    </row>
    <row r="268" spans="1:1" x14ac:dyDescent="0.2">
      <c r="A268" s="78"/>
    </row>
    <row r="269" spans="1:1" x14ac:dyDescent="0.2">
      <c r="A269" s="78"/>
    </row>
    <row r="270" spans="1:1" x14ac:dyDescent="0.2">
      <c r="A270" s="78"/>
    </row>
    <row r="271" spans="1:1" x14ac:dyDescent="0.2">
      <c r="A271" s="78"/>
    </row>
    <row r="272" spans="1:1" x14ac:dyDescent="0.2">
      <c r="A272" s="78"/>
    </row>
    <row r="273" spans="1:1" x14ac:dyDescent="0.2">
      <c r="A273" s="78"/>
    </row>
    <row r="274" spans="1:1" x14ac:dyDescent="0.2">
      <c r="A274" s="78"/>
    </row>
    <row r="275" spans="1:1" x14ac:dyDescent="0.2">
      <c r="A275" s="78"/>
    </row>
    <row r="276" spans="1:1" x14ac:dyDescent="0.2">
      <c r="A276" s="78"/>
    </row>
    <row r="277" spans="1:1" x14ac:dyDescent="0.2">
      <c r="A277" s="78"/>
    </row>
    <row r="278" spans="1:1" x14ac:dyDescent="0.2">
      <c r="A278" s="78"/>
    </row>
    <row r="279" spans="1:1" x14ac:dyDescent="0.2">
      <c r="A279" s="78"/>
    </row>
    <row r="280" spans="1:1" x14ac:dyDescent="0.2">
      <c r="A280" s="78"/>
    </row>
    <row r="281" spans="1:1" x14ac:dyDescent="0.2">
      <c r="A281" s="78"/>
    </row>
    <row r="282" spans="1:1" x14ac:dyDescent="0.2">
      <c r="A282" s="78"/>
    </row>
    <row r="283" spans="1:1" x14ac:dyDescent="0.2">
      <c r="A283" s="78"/>
    </row>
    <row r="284" spans="1:1" x14ac:dyDescent="0.2">
      <c r="A284" s="78"/>
    </row>
    <row r="285" spans="1:1" x14ac:dyDescent="0.2">
      <c r="A285" s="78"/>
    </row>
    <row r="286" spans="1:1" x14ac:dyDescent="0.2">
      <c r="A286" s="78"/>
    </row>
    <row r="287" spans="1:1" x14ac:dyDescent="0.2">
      <c r="A287" s="78"/>
    </row>
    <row r="288" spans="1:1" x14ac:dyDescent="0.2">
      <c r="A288" s="78"/>
    </row>
    <row r="289" spans="1:1" x14ac:dyDescent="0.2">
      <c r="A289" s="78"/>
    </row>
    <row r="290" spans="1:1" x14ac:dyDescent="0.2">
      <c r="A290" s="78"/>
    </row>
    <row r="291" spans="1:1" x14ac:dyDescent="0.2">
      <c r="A291" s="78"/>
    </row>
    <row r="292" spans="1:1" x14ac:dyDescent="0.2">
      <c r="A292" s="78"/>
    </row>
    <row r="293" spans="1:1" x14ac:dyDescent="0.2">
      <c r="A293" s="78"/>
    </row>
    <row r="294" spans="1:1" x14ac:dyDescent="0.2">
      <c r="A294" s="78"/>
    </row>
    <row r="295" spans="1:1" x14ac:dyDescent="0.2">
      <c r="A295" s="78"/>
    </row>
    <row r="296" spans="1:1" x14ac:dyDescent="0.2">
      <c r="A296" s="78"/>
    </row>
    <row r="297" spans="1:1" x14ac:dyDescent="0.2">
      <c r="A297" s="78"/>
    </row>
    <row r="298" spans="1:1" x14ac:dyDescent="0.2">
      <c r="A298" s="78"/>
    </row>
    <row r="299" spans="1:1" x14ac:dyDescent="0.2">
      <c r="A299" s="78"/>
    </row>
    <row r="300" spans="1:1" x14ac:dyDescent="0.2">
      <c r="A300" s="78"/>
    </row>
    <row r="301" spans="1:1" x14ac:dyDescent="0.2">
      <c r="A301" s="78"/>
    </row>
    <row r="302" spans="1:1" x14ac:dyDescent="0.2">
      <c r="A302" s="78"/>
    </row>
    <row r="303" spans="1:1" x14ac:dyDescent="0.2">
      <c r="A303" s="78"/>
    </row>
    <row r="304" spans="1:1" x14ac:dyDescent="0.2">
      <c r="A304" s="78"/>
    </row>
    <row r="305" spans="1:1" x14ac:dyDescent="0.2">
      <c r="A305" s="78"/>
    </row>
    <row r="306" spans="1:1" x14ac:dyDescent="0.2">
      <c r="A306" s="78"/>
    </row>
    <row r="307" spans="1:1" x14ac:dyDescent="0.2">
      <c r="A307" s="78"/>
    </row>
    <row r="308" spans="1:1" x14ac:dyDescent="0.2">
      <c r="A308" s="78"/>
    </row>
    <row r="309" spans="1:1" x14ac:dyDescent="0.2">
      <c r="A309" s="78"/>
    </row>
    <row r="310" spans="1:1" x14ac:dyDescent="0.2">
      <c r="A310" s="78"/>
    </row>
    <row r="311" spans="1:1" x14ac:dyDescent="0.2">
      <c r="A311" s="78"/>
    </row>
    <row r="312" spans="1:1" x14ac:dyDescent="0.2">
      <c r="A312" s="78"/>
    </row>
    <row r="313" spans="1:1" x14ac:dyDescent="0.2">
      <c r="A313" s="78"/>
    </row>
    <row r="314" spans="1:1" x14ac:dyDescent="0.2">
      <c r="A314" s="78"/>
    </row>
    <row r="315" spans="1:1" x14ac:dyDescent="0.2">
      <c r="A315" s="78"/>
    </row>
    <row r="316" spans="1:1" x14ac:dyDescent="0.2">
      <c r="A316" s="78"/>
    </row>
    <row r="317" spans="1:1" x14ac:dyDescent="0.2">
      <c r="A317" s="78"/>
    </row>
    <row r="318" spans="1:1" x14ac:dyDescent="0.2">
      <c r="A318" s="78"/>
    </row>
    <row r="319" spans="1:1" x14ac:dyDescent="0.2">
      <c r="A319" s="78"/>
    </row>
    <row r="320" spans="1:1" x14ac:dyDescent="0.2">
      <c r="A320" s="78"/>
    </row>
    <row r="321" spans="1:1" x14ac:dyDescent="0.2">
      <c r="A321" s="78"/>
    </row>
    <row r="322" spans="1:1" x14ac:dyDescent="0.2">
      <c r="A322" s="78"/>
    </row>
    <row r="323" spans="1:1" x14ac:dyDescent="0.2">
      <c r="A323" s="78"/>
    </row>
    <row r="324" spans="1:1" x14ac:dyDescent="0.2">
      <c r="A324" s="78"/>
    </row>
    <row r="325" spans="1:1" x14ac:dyDescent="0.2">
      <c r="A325" s="78"/>
    </row>
    <row r="326" spans="1:1" x14ac:dyDescent="0.2">
      <c r="A326" s="78"/>
    </row>
    <row r="327" spans="1:1" x14ac:dyDescent="0.2">
      <c r="A327" s="78"/>
    </row>
    <row r="328" spans="1:1" x14ac:dyDescent="0.2">
      <c r="A328" s="78"/>
    </row>
    <row r="329" spans="1:1" x14ac:dyDescent="0.2">
      <c r="A329" s="78"/>
    </row>
    <row r="330" spans="1:1" x14ac:dyDescent="0.2">
      <c r="A330" s="78"/>
    </row>
    <row r="331" spans="1:1" x14ac:dyDescent="0.2">
      <c r="A331" s="78"/>
    </row>
    <row r="332" spans="1:1" x14ac:dyDescent="0.2">
      <c r="A332" s="78"/>
    </row>
    <row r="333" spans="1:1" x14ac:dyDescent="0.2">
      <c r="A333" s="78"/>
    </row>
    <row r="334" spans="1:1" x14ac:dyDescent="0.2">
      <c r="A334" s="78"/>
    </row>
    <row r="335" spans="1:1" x14ac:dyDescent="0.2">
      <c r="A335" s="78"/>
    </row>
    <row r="336" spans="1:1" x14ac:dyDescent="0.2">
      <c r="A336" s="78"/>
    </row>
    <row r="337" spans="1:1" x14ac:dyDescent="0.2">
      <c r="A337" s="78"/>
    </row>
    <row r="338" spans="1:1" x14ac:dyDescent="0.2">
      <c r="A338" s="78"/>
    </row>
    <row r="339" spans="1:1" x14ac:dyDescent="0.2">
      <c r="A339" s="78"/>
    </row>
    <row r="340" spans="1:1" x14ac:dyDescent="0.2">
      <c r="A340" s="78"/>
    </row>
    <row r="341" spans="1:1" x14ac:dyDescent="0.2">
      <c r="A341" s="78"/>
    </row>
    <row r="342" spans="1:1" x14ac:dyDescent="0.2">
      <c r="A342" s="78"/>
    </row>
    <row r="343" spans="1:1" x14ac:dyDescent="0.2">
      <c r="A343" s="78"/>
    </row>
    <row r="344" spans="1:1" x14ac:dyDescent="0.2">
      <c r="A344" s="78"/>
    </row>
    <row r="345" spans="1:1" x14ac:dyDescent="0.2">
      <c r="A345" s="78"/>
    </row>
    <row r="346" spans="1:1" x14ac:dyDescent="0.2">
      <c r="A346" s="78"/>
    </row>
    <row r="347" spans="1:1" x14ac:dyDescent="0.2">
      <c r="A347" s="78"/>
    </row>
    <row r="348" spans="1:1" x14ac:dyDescent="0.2">
      <c r="A348" s="78"/>
    </row>
    <row r="349" spans="1:1" x14ac:dyDescent="0.2">
      <c r="A349" s="78"/>
    </row>
    <row r="350" spans="1:1" x14ac:dyDescent="0.2">
      <c r="A350" s="78"/>
    </row>
    <row r="351" spans="1:1" x14ac:dyDescent="0.2">
      <c r="A351" s="78"/>
    </row>
    <row r="352" spans="1:1" x14ac:dyDescent="0.2">
      <c r="A352" s="78"/>
    </row>
    <row r="353" spans="1:1" x14ac:dyDescent="0.2">
      <c r="A353" s="78"/>
    </row>
    <row r="354" spans="1:1" x14ac:dyDescent="0.2">
      <c r="A354" s="78"/>
    </row>
    <row r="355" spans="1:1" x14ac:dyDescent="0.2">
      <c r="A355" s="78"/>
    </row>
    <row r="356" spans="1:1" x14ac:dyDescent="0.2">
      <c r="A356" s="78"/>
    </row>
    <row r="357" spans="1:1" x14ac:dyDescent="0.2">
      <c r="A357" s="78"/>
    </row>
    <row r="358" spans="1:1" x14ac:dyDescent="0.2">
      <c r="A358" s="78"/>
    </row>
    <row r="359" spans="1:1" x14ac:dyDescent="0.2">
      <c r="A359" s="78"/>
    </row>
    <row r="360" spans="1:1" x14ac:dyDescent="0.2">
      <c r="A360" s="78"/>
    </row>
    <row r="361" spans="1:1" x14ac:dyDescent="0.2">
      <c r="A361" s="78"/>
    </row>
    <row r="362" spans="1:1" x14ac:dyDescent="0.2">
      <c r="A362" s="78"/>
    </row>
    <row r="363" spans="1:1" x14ac:dyDescent="0.2">
      <c r="A363" s="78"/>
    </row>
    <row r="364" spans="1:1" x14ac:dyDescent="0.2">
      <c r="A364" s="78"/>
    </row>
    <row r="365" spans="1:1" x14ac:dyDescent="0.2">
      <c r="A365" s="78"/>
    </row>
    <row r="366" spans="1:1" x14ac:dyDescent="0.2">
      <c r="A366" s="78"/>
    </row>
    <row r="367" spans="1:1" x14ac:dyDescent="0.2">
      <c r="A367" s="78"/>
    </row>
    <row r="368" spans="1:1" x14ac:dyDescent="0.2">
      <c r="A368" s="78"/>
    </row>
    <row r="369" spans="1:1" x14ac:dyDescent="0.2">
      <c r="A369" s="78"/>
    </row>
    <row r="370" spans="1:1" x14ac:dyDescent="0.2">
      <c r="A370" s="78"/>
    </row>
    <row r="371" spans="1:1" x14ac:dyDescent="0.2">
      <c r="A371" s="78"/>
    </row>
    <row r="372" spans="1:1" x14ac:dyDescent="0.2">
      <c r="A372" s="78"/>
    </row>
    <row r="373" spans="1:1" x14ac:dyDescent="0.2">
      <c r="A373" s="78"/>
    </row>
    <row r="374" spans="1:1" x14ac:dyDescent="0.2">
      <c r="A374" s="78"/>
    </row>
    <row r="375" spans="1:1" x14ac:dyDescent="0.2">
      <c r="A375" s="78"/>
    </row>
    <row r="376" spans="1:1" x14ac:dyDescent="0.2">
      <c r="A376" s="78"/>
    </row>
    <row r="377" spans="1:1" x14ac:dyDescent="0.2">
      <c r="A377" s="78"/>
    </row>
    <row r="378" spans="1:1" x14ac:dyDescent="0.2">
      <c r="A378" s="78"/>
    </row>
    <row r="379" spans="1:1" x14ac:dyDescent="0.2">
      <c r="A379" s="78"/>
    </row>
    <row r="380" spans="1:1" x14ac:dyDescent="0.2">
      <c r="A380" s="78"/>
    </row>
    <row r="381" spans="1:1" x14ac:dyDescent="0.2">
      <c r="A381" s="78"/>
    </row>
    <row r="382" spans="1:1" x14ac:dyDescent="0.2">
      <c r="A382" s="78"/>
    </row>
    <row r="383" spans="1:1" x14ac:dyDescent="0.2">
      <c r="A383" s="78"/>
    </row>
    <row r="384" spans="1:1" x14ac:dyDescent="0.2">
      <c r="A384" s="78"/>
    </row>
    <row r="385" spans="1:1" x14ac:dyDescent="0.2">
      <c r="A385" s="78"/>
    </row>
    <row r="386" spans="1:1" x14ac:dyDescent="0.2">
      <c r="A386" s="78"/>
    </row>
    <row r="387" spans="1:1" x14ac:dyDescent="0.2">
      <c r="A387" s="78"/>
    </row>
  </sheetData>
  <mergeCells count="43">
    <mergeCell ref="B13:H13"/>
    <mergeCell ref="I13:J13"/>
    <mergeCell ref="I3:J3"/>
    <mergeCell ref="A5:C5"/>
    <mergeCell ref="A6:C6"/>
    <mergeCell ref="A7:C7"/>
    <mergeCell ref="I11:J11"/>
    <mergeCell ref="A58:J58"/>
    <mergeCell ref="A83:J83"/>
    <mergeCell ref="A88:J88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E28:E29"/>
    <mergeCell ref="F28:F29"/>
    <mergeCell ref="G28:J28"/>
    <mergeCell ref="A31:J31"/>
    <mergeCell ref="A32:J32"/>
    <mergeCell ref="A27:I27"/>
    <mergeCell ref="C178:F178"/>
    <mergeCell ref="H178:J178"/>
    <mergeCell ref="C179:F179"/>
    <mergeCell ref="H179:J179"/>
    <mergeCell ref="A113:J113"/>
    <mergeCell ref="A125:B125"/>
    <mergeCell ref="C176:F176"/>
    <mergeCell ref="H176:J176"/>
    <mergeCell ref="C177:F177"/>
    <mergeCell ref="H177:J177"/>
    <mergeCell ref="A102:J102"/>
    <mergeCell ref="A28:A29"/>
    <mergeCell ref="B28:B29"/>
    <mergeCell ref="C28:C29"/>
    <mergeCell ref="D28:D29"/>
  </mergeCells>
  <pageMargins left="0.39370078740157483" right="0.27559055118110237" top="7.874015748031496E-2" bottom="7.874015748031496E-2" header="0" footer="0"/>
  <pageSetup paperSize="9" scale="62" fitToHeight="4" orientation="landscape" copies="2" r:id="rId1"/>
  <headerFooter alignWithMargins="0"/>
  <rowBreaks count="2" manualBreakCount="2">
    <brk id="87" max="9" man="1"/>
    <brk id="1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на 2023 (2)</vt:lpstr>
      <vt:lpstr>'зміни на 2023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2023-02-02T10:19:58Z</cp:lastPrinted>
  <dcterms:created xsi:type="dcterms:W3CDTF">2022-11-03T14:38:06Z</dcterms:created>
  <dcterms:modified xsi:type="dcterms:W3CDTF">2023-02-20T12:08:01Z</dcterms:modified>
</cp:coreProperties>
</file>