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 and Settings\Администратор\Мои документы\56 (позачергова) сесія 8 скликання\прийняті\"/>
    </mc:Choice>
  </mc:AlternateContent>
  <xr:revisionPtr revIDLastSave="0" documentId="8_{31ACD42B-419E-443A-B0CB-9805ACB6F524}" xr6:coauthVersionLast="45" xr6:coauthVersionMax="45" xr10:uidLastSave="{00000000-0000-0000-0000-000000000000}"/>
  <bookViews>
    <workbookView xWindow="-120" yWindow="-120" windowWidth="21840" windowHeight="13290" xr2:uid="{00000000-000D-0000-FFFF-FFFF00000000}"/>
  </bookViews>
  <sheets>
    <sheet name="рік 202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ookmark0" localSheetId="0">'рік 2023'!$B$185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>#REF!</definedName>
    <definedName name="Cе511">#REF!</definedName>
    <definedName name="d">'[9]МТР Газ України'!$B$4</definedName>
    <definedName name="dCPIb">[10]попер_роз!#REF!</definedName>
    <definedName name="dPPIb">[10]попер_роз!#REF!</definedName>
    <definedName name="ds">'[11]7  Інші витрати'!#REF!</definedName>
    <definedName name="Fact_Type_ID">#REF!</definedName>
    <definedName name="G">'[12]МТР Газ України'!$B$1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0">[14]!ShowFil</definedName>
    <definedName name="ShowFil">[14]!ShowFil</definedName>
    <definedName name="SU_ID">#REF!</definedName>
    <definedName name="Time_ID">'[16]МТР Газ України'!$B$1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>#REF!</definedName>
    <definedName name="zx">'[4]МТР Газ України'!$F$1</definedName>
    <definedName name="zxc">[5]Inform!$E$38</definedName>
    <definedName name="а">'[13]7  Інші витрати'!#REF!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>'[27]БАЗА  '!#REF!</definedName>
    <definedName name="Д">'[15]МТР Газ України'!$B$4</definedName>
    <definedName name="е">#REF!</definedName>
    <definedName name="є">#REF!</definedName>
    <definedName name="Заголовки_для_печати_МИ">'[28]1993'!$A$1:$IV$3,'[28]1993'!$A$1:$A$65536</definedName>
    <definedName name="і">[30]Inform!$F$2</definedName>
    <definedName name="ів">#REF!</definedName>
    <definedName name="ів___0">#REF!</definedName>
    <definedName name="ів_22">#REF!</definedName>
    <definedName name="ів_26">#REF!</definedName>
    <definedName name="іваіа">'[29]7  Інші витрати'!#REF!</definedName>
    <definedName name="іваф">#REF!</definedName>
    <definedName name="івів">'[12]МТР Газ України'!$B$1</definedName>
    <definedName name="іцу">[23]Inform!$G$2</definedName>
    <definedName name="йуц">#REF!</definedName>
    <definedName name="йцу">#REF!</definedName>
    <definedName name="йцуйй">#REF!</definedName>
    <definedName name="йцукц">'[29]7  Інші витрати'!#REF!</definedName>
    <definedName name="КЕ">#REF!</definedName>
    <definedName name="КЕ___0">#REF!</definedName>
    <definedName name="КЕ_22">#REF!</definedName>
    <definedName name="КЕ_26">#REF!</definedName>
    <definedName name="кен">#REF!</definedName>
    <definedName name="л">#REF!</definedName>
    <definedName name="_xlnm.Print_Area" localSheetId="0">'рік 2023'!$A$1:$J$185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>#REF!</definedName>
    <definedName name="т">[32]Inform!$E$6</definedName>
    <definedName name="тариф">[33]Inform!$G$2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>'[29]7  Інші витрати'!#REF!</definedName>
    <definedName name="фф">'[26]МТР Газ України'!$F$1</definedName>
    <definedName name="ц">'[13]7  Інші витрати'!#REF!</definedName>
    <definedName name="ччч">'[35]БАЗА  '!#REF!</definedName>
    <definedName name="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80" i="1" l="1"/>
  <c r="I175" i="1"/>
  <c r="J173" i="1"/>
  <c r="I173" i="1"/>
  <c r="C180" i="1"/>
  <c r="E175" i="1"/>
  <c r="F173" i="1"/>
  <c r="E173" i="1"/>
  <c r="D182" i="1"/>
  <c r="E182" i="1" s="1"/>
  <c r="D181" i="1"/>
  <c r="D180" i="1"/>
  <c r="F180" i="1" s="1"/>
  <c r="H182" i="1"/>
  <c r="I182" i="1" s="1"/>
  <c r="H153" i="1"/>
  <c r="H152" i="1"/>
  <c r="H151" i="1"/>
  <c r="H150" i="1"/>
  <c r="H149" i="1"/>
  <c r="H148" i="1"/>
  <c r="H181" i="1"/>
  <c r="H179" i="1"/>
  <c r="H180" i="1"/>
  <c r="I180" i="1" s="1"/>
  <c r="F75" i="1"/>
  <c r="F69" i="1"/>
  <c r="F66" i="1"/>
  <c r="F40" i="1"/>
  <c r="F42" i="1"/>
  <c r="F41" i="1"/>
  <c r="J105" i="1"/>
  <c r="J104" i="1"/>
  <c r="J103" i="1"/>
  <c r="J73" i="1"/>
  <c r="J41" i="1"/>
  <c r="J66" i="1"/>
  <c r="J98" i="1"/>
  <c r="J95" i="1"/>
  <c r="F105" i="1"/>
  <c r="F104" i="1"/>
  <c r="F103" i="1"/>
  <c r="F98" i="1"/>
  <c r="F95" i="1"/>
  <c r="D99" i="1"/>
  <c r="C99" i="1"/>
  <c r="D102" i="1"/>
  <c r="C102" i="1"/>
  <c r="D37" i="1"/>
  <c r="G93" i="1"/>
  <c r="G99" i="1"/>
  <c r="G102" i="1"/>
  <c r="H93" i="1"/>
  <c r="H102" i="1"/>
  <c r="J102" i="1" s="1"/>
  <c r="H99" i="1"/>
  <c r="I104" i="1"/>
  <c r="E104" i="1"/>
  <c r="I105" i="1"/>
  <c r="E105" i="1"/>
  <c r="G181" i="1"/>
  <c r="G179" i="1"/>
  <c r="G153" i="1"/>
  <c r="G152" i="1"/>
  <c r="G151" i="1"/>
  <c r="G150" i="1"/>
  <c r="G149" i="1"/>
  <c r="G148" i="1"/>
  <c r="G92" i="1" l="1"/>
  <c r="H177" i="1"/>
  <c r="J180" i="1"/>
  <c r="G147" i="1"/>
  <c r="H92" i="1"/>
  <c r="E180" i="1"/>
  <c r="H147" i="1"/>
  <c r="D163" i="1"/>
  <c r="D179" i="1" l="1"/>
  <c r="D177" i="1" s="1"/>
  <c r="F102" i="1" l="1"/>
  <c r="F100" i="1"/>
  <c r="E100" i="1"/>
  <c r="F43" i="1"/>
  <c r="E43" i="1"/>
  <c r="F77" i="1"/>
  <c r="D76" i="1"/>
  <c r="H37" i="1" l="1"/>
  <c r="H51" i="1"/>
  <c r="H133" i="1" l="1"/>
  <c r="J100" i="1" l="1"/>
  <c r="I100" i="1"/>
  <c r="I102" i="1" l="1"/>
  <c r="J77" i="1"/>
  <c r="H76" i="1"/>
  <c r="J99" i="1" l="1"/>
  <c r="J43" i="1"/>
  <c r="I43" i="1"/>
  <c r="G76" i="1"/>
  <c r="G37" i="1"/>
  <c r="C76" i="1"/>
  <c r="F76" i="1" s="1"/>
  <c r="C65" i="1"/>
  <c r="C80" i="1" s="1"/>
  <c r="C36" i="1"/>
  <c r="C33" i="1"/>
  <c r="I181" i="1"/>
  <c r="C181" i="1"/>
  <c r="F181" i="1" s="1"/>
  <c r="J179" i="1"/>
  <c r="C179" i="1"/>
  <c r="F179" i="1" s="1"/>
  <c r="J174" i="1"/>
  <c r="I174" i="1"/>
  <c r="F174" i="1"/>
  <c r="E174" i="1"/>
  <c r="J172" i="1"/>
  <c r="I172" i="1"/>
  <c r="F172" i="1"/>
  <c r="E172" i="1"/>
  <c r="H170" i="1"/>
  <c r="G170" i="1"/>
  <c r="D170" i="1"/>
  <c r="C170" i="1"/>
  <c r="J167" i="1"/>
  <c r="I167" i="1"/>
  <c r="F167" i="1"/>
  <c r="E167" i="1"/>
  <c r="J165" i="1"/>
  <c r="I165" i="1"/>
  <c r="F165" i="1"/>
  <c r="E165" i="1"/>
  <c r="H163" i="1"/>
  <c r="G163" i="1"/>
  <c r="C163" i="1"/>
  <c r="J159" i="1"/>
  <c r="I159" i="1"/>
  <c r="J158" i="1"/>
  <c r="I158" i="1"/>
  <c r="J157" i="1"/>
  <c r="I157" i="1"/>
  <c r="J156" i="1"/>
  <c r="I156" i="1"/>
  <c r="J155" i="1"/>
  <c r="I155" i="1"/>
  <c r="C155" i="1"/>
  <c r="E155" i="1" s="1"/>
  <c r="D153" i="1"/>
  <c r="C153" i="1"/>
  <c r="D152" i="1"/>
  <c r="C152" i="1"/>
  <c r="D151" i="1"/>
  <c r="C151" i="1"/>
  <c r="D150" i="1"/>
  <c r="C150" i="1"/>
  <c r="D149" i="1"/>
  <c r="C149" i="1"/>
  <c r="D148" i="1"/>
  <c r="C148" i="1"/>
  <c r="J146" i="1"/>
  <c r="I146" i="1"/>
  <c r="F146" i="1"/>
  <c r="E146" i="1"/>
  <c r="J145" i="1"/>
  <c r="I145" i="1"/>
  <c r="F145" i="1"/>
  <c r="E145" i="1"/>
  <c r="J144" i="1"/>
  <c r="I144" i="1"/>
  <c r="F144" i="1"/>
  <c r="E144" i="1"/>
  <c r="J143" i="1"/>
  <c r="I143" i="1"/>
  <c r="F143" i="1"/>
  <c r="E143" i="1"/>
  <c r="J142" i="1"/>
  <c r="I142" i="1"/>
  <c r="F142" i="1"/>
  <c r="E142" i="1"/>
  <c r="J141" i="1"/>
  <c r="I141" i="1"/>
  <c r="F141" i="1"/>
  <c r="E141" i="1"/>
  <c r="H140" i="1"/>
  <c r="G140" i="1"/>
  <c r="D140" i="1"/>
  <c r="C140" i="1"/>
  <c r="J139" i="1"/>
  <c r="I139" i="1"/>
  <c r="F139" i="1"/>
  <c r="E139" i="1"/>
  <c r="J138" i="1"/>
  <c r="I138" i="1"/>
  <c r="F138" i="1"/>
  <c r="E138" i="1"/>
  <c r="J137" i="1"/>
  <c r="I137" i="1"/>
  <c r="F137" i="1"/>
  <c r="E137" i="1"/>
  <c r="J136" i="1"/>
  <c r="I136" i="1"/>
  <c r="F136" i="1"/>
  <c r="E136" i="1"/>
  <c r="J135" i="1"/>
  <c r="I135" i="1"/>
  <c r="F135" i="1"/>
  <c r="E135" i="1"/>
  <c r="J134" i="1"/>
  <c r="I134" i="1"/>
  <c r="F134" i="1"/>
  <c r="E134" i="1"/>
  <c r="G133" i="1"/>
  <c r="D133" i="1"/>
  <c r="C133" i="1"/>
  <c r="I103" i="1"/>
  <c r="E103" i="1"/>
  <c r="I98" i="1"/>
  <c r="E98" i="1"/>
  <c r="I95" i="1"/>
  <c r="E95" i="1"/>
  <c r="J96" i="1"/>
  <c r="I96" i="1"/>
  <c r="E96" i="1"/>
  <c r="D93" i="1"/>
  <c r="C93" i="1"/>
  <c r="G78" i="1"/>
  <c r="I77" i="1"/>
  <c r="E77" i="1"/>
  <c r="J75" i="1"/>
  <c r="I75" i="1"/>
  <c r="E75" i="1"/>
  <c r="J74" i="1"/>
  <c r="I74" i="1"/>
  <c r="F74" i="1"/>
  <c r="E74" i="1"/>
  <c r="I73" i="1"/>
  <c r="F73" i="1"/>
  <c r="J72" i="1"/>
  <c r="I72" i="1"/>
  <c r="F72" i="1"/>
  <c r="E72" i="1"/>
  <c r="G71" i="1"/>
  <c r="G65" i="1" s="1"/>
  <c r="J70" i="1"/>
  <c r="I70" i="1"/>
  <c r="F70" i="1"/>
  <c r="E70" i="1"/>
  <c r="J69" i="1"/>
  <c r="I69" i="1"/>
  <c r="E69" i="1"/>
  <c r="J68" i="1"/>
  <c r="I68" i="1"/>
  <c r="F68" i="1"/>
  <c r="E68" i="1"/>
  <c r="J67" i="1"/>
  <c r="I67" i="1"/>
  <c r="F67" i="1"/>
  <c r="E67" i="1"/>
  <c r="I66" i="1"/>
  <c r="E66" i="1"/>
  <c r="H65" i="1"/>
  <c r="H80" i="1" s="1"/>
  <c r="D65" i="1"/>
  <c r="J64" i="1"/>
  <c r="I64" i="1"/>
  <c r="F64" i="1"/>
  <c r="E64" i="1"/>
  <c r="J63" i="1"/>
  <c r="I63" i="1"/>
  <c r="F63" i="1"/>
  <c r="E63" i="1"/>
  <c r="J62" i="1"/>
  <c r="I62" i="1"/>
  <c r="F62" i="1"/>
  <c r="E62" i="1"/>
  <c r="J61" i="1"/>
  <c r="I61" i="1"/>
  <c r="F61" i="1"/>
  <c r="E61" i="1"/>
  <c r="J60" i="1"/>
  <c r="I60" i="1"/>
  <c r="F60" i="1"/>
  <c r="E60" i="1"/>
  <c r="J59" i="1"/>
  <c r="I59" i="1"/>
  <c r="F59" i="1"/>
  <c r="E59" i="1"/>
  <c r="J58" i="1"/>
  <c r="I58" i="1"/>
  <c r="F58" i="1"/>
  <c r="E58" i="1"/>
  <c r="J54" i="1"/>
  <c r="I54" i="1"/>
  <c r="F54" i="1"/>
  <c r="E54" i="1"/>
  <c r="G53" i="1"/>
  <c r="I53" i="1" s="1"/>
  <c r="J52" i="1"/>
  <c r="I52" i="1"/>
  <c r="F52" i="1"/>
  <c r="E52" i="1"/>
  <c r="D51" i="1"/>
  <c r="C51" i="1"/>
  <c r="J50" i="1"/>
  <c r="I50" i="1"/>
  <c r="F50" i="1"/>
  <c r="E50" i="1"/>
  <c r="J49" i="1"/>
  <c r="I49" i="1"/>
  <c r="F49" i="1"/>
  <c r="E49" i="1"/>
  <c r="H48" i="1"/>
  <c r="G48" i="1"/>
  <c r="D48" i="1"/>
  <c r="C48" i="1"/>
  <c r="I47" i="1"/>
  <c r="I46" i="1"/>
  <c r="E46" i="1"/>
  <c r="I45" i="1"/>
  <c r="I44" i="1"/>
  <c r="E44" i="1"/>
  <c r="J42" i="1"/>
  <c r="I42" i="1"/>
  <c r="E42" i="1"/>
  <c r="I41" i="1"/>
  <c r="E41" i="1"/>
  <c r="J40" i="1"/>
  <c r="I40" i="1"/>
  <c r="E40" i="1"/>
  <c r="J39" i="1"/>
  <c r="I39" i="1"/>
  <c r="E39" i="1"/>
  <c r="J38" i="1"/>
  <c r="I38" i="1"/>
  <c r="F38" i="1"/>
  <c r="E38" i="1"/>
  <c r="J35" i="1"/>
  <c r="I35" i="1"/>
  <c r="F35" i="1"/>
  <c r="E35" i="1"/>
  <c r="J34" i="1"/>
  <c r="I34" i="1"/>
  <c r="F34" i="1"/>
  <c r="E34" i="1"/>
  <c r="H33" i="1"/>
  <c r="G33" i="1"/>
  <c r="D33" i="1"/>
  <c r="E76" i="1" l="1"/>
  <c r="F93" i="1"/>
  <c r="D92" i="1"/>
  <c r="C79" i="1"/>
  <c r="D147" i="1"/>
  <c r="J76" i="1"/>
  <c r="G80" i="1"/>
  <c r="F33" i="1"/>
  <c r="E99" i="1"/>
  <c r="E102" i="1"/>
  <c r="F99" i="1"/>
  <c r="I76" i="1"/>
  <c r="J163" i="1"/>
  <c r="E93" i="1"/>
  <c r="F153" i="1"/>
  <c r="F163" i="1"/>
  <c r="I163" i="1"/>
  <c r="F148" i="1"/>
  <c r="I179" i="1"/>
  <c r="F151" i="1"/>
  <c r="F37" i="1"/>
  <c r="F65" i="1"/>
  <c r="D80" i="1"/>
  <c r="C92" i="1"/>
  <c r="F133" i="1"/>
  <c r="F149" i="1"/>
  <c r="E170" i="1"/>
  <c r="E149" i="1"/>
  <c r="J150" i="1"/>
  <c r="E151" i="1"/>
  <c r="I151" i="1"/>
  <c r="F152" i="1"/>
  <c r="J153" i="1"/>
  <c r="E37" i="1"/>
  <c r="E48" i="1"/>
  <c r="I93" i="1"/>
  <c r="J133" i="1"/>
  <c r="J151" i="1"/>
  <c r="I170" i="1"/>
  <c r="E51" i="1"/>
  <c r="D36" i="1"/>
  <c r="D79" i="1" s="1"/>
  <c r="J93" i="1"/>
  <c r="J149" i="1"/>
  <c r="I153" i="1"/>
  <c r="E163" i="1"/>
  <c r="J37" i="1"/>
  <c r="H36" i="1"/>
  <c r="H79" i="1" s="1"/>
  <c r="H81" i="1" s="1"/>
  <c r="I37" i="1"/>
  <c r="I36" i="1" s="1"/>
  <c r="J181" i="1"/>
  <c r="J170" i="1"/>
  <c r="J152" i="1"/>
  <c r="I149" i="1"/>
  <c r="J140" i="1"/>
  <c r="J148" i="1"/>
  <c r="J92" i="1"/>
  <c r="I99" i="1"/>
  <c r="J65" i="1"/>
  <c r="G36" i="1"/>
  <c r="J33" i="1"/>
  <c r="E181" i="1"/>
  <c r="F170" i="1"/>
  <c r="E179" i="1"/>
  <c r="E153" i="1"/>
  <c r="F150" i="1"/>
  <c r="F140" i="1"/>
  <c r="G51" i="1"/>
  <c r="J51" i="1" s="1"/>
  <c r="E73" i="1"/>
  <c r="E133" i="1"/>
  <c r="I133" i="1"/>
  <c r="E140" i="1"/>
  <c r="I140" i="1"/>
  <c r="I48" i="1"/>
  <c r="E33" i="1"/>
  <c r="I33" i="1"/>
  <c r="F48" i="1"/>
  <c r="J48" i="1"/>
  <c r="F51" i="1"/>
  <c r="E65" i="1"/>
  <c r="I65" i="1"/>
  <c r="I80" i="1" s="1"/>
  <c r="I92" i="1"/>
  <c r="E148" i="1"/>
  <c r="I148" i="1"/>
  <c r="E150" i="1"/>
  <c r="I150" i="1"/>
  <c r="E152" i="1"/>
  <c r="I152" i="1"/>
  <c r="J80" i="1" l="1"/>
  <c r="G79" i="1"/>
  <c r="G81" i="1" s="1"/>
  <c r="C81" i="1"/>
  <c r="E80" i="1"/>
  <c r="F92" i="1"/>
  <c r="F36" i="1"/>
  <c r="I51" i="1"/>
  <c r="E92" i="1"/>
  <c r="E36" i="1"/>
  <c r="F80" i="1"/>
  <c r="J36" i="1"/>
  <c r="E79" i="1" l="1"/>
  <c r="D81" i="1"/>
  <c r="F79" i="1"/>
  <c r="J79" i="1"/>
  <c r="I79" i="1"/>
</calcChain>
</file>

<file path=xl/sharedStrings.xml><?xml version="1.0" encoding="utf-8"?>
<sst xmlns="http://schemas.openxmlformats.org/spreadsheetml/2006/main" count="210" uniqueCount="162">
  <si>
    <t>"ПОГОДЖЕНО"</t>
  </si>
  <si>
    <t>В.о. начальника управління соціальної політики Козятинської міської ради</t>
  </si>
  <si>
    <t>Ірина ПАВЛЮК</t>
  </si>
  <si>
    <t>Звіт</t>
  </si>
  <si>
    <t>Х</t>
  </si>
  <si>
    <t>Уточнений</t>
  </si>
  <si>
    <t>зробити позначку "Х"</t>
  </si>
  <si>
    <t>Рік</t>
  </si>
  <si>
    <t>Коди</t>
  </si>
  <si>
    <t>Назва підприємства</t>
  </si>
  <si>
    <t xml:space="preserve">КОМУНАЛЬНЕ ПІДПРИЄМСТВО "КОЗЯТИНСЬКА ЦЕНТРАЛЬНА РАЙОННА ЛІКАРНЯ" КОЗЯТИНСЬКОЇ МІСЬКОЇ РАДИ </t>
  </si>
  <si>
    <t xml:space="preserve">за ЄДРПОУ </t>
  </si>
  <si>
    <t>35814729</t>
  </si>
  <si>
    <t xml:space="preserve">Організаційно-правова форма </t>
  </si>
  <si>
    <t>Комунальне некомерційне підприємство</t>
  </si>
  <si>
    <t>за КОПФГ</t>
  </si>
  <si>
    <t>Територія</t>
  </si>
  <si>
    <t>Вінницька область , м. Козятин, вул.Винниченка, 9</t>
  </si>
  <si>
    <t>за КОАТУУ</t>
  </si>
  <si>
    <r>
      <t xml:space="preserve">Орган державного управління  </t>
    </r>
    <r>
      <rPr>
        <b/>
        <i/>
        <sz val="11"/>
        <rFont val="Times New Roman"/>
        <family val="1"/>
        <charset val="204"/>
      </rPr>
      <t xml:space="preserve"> </t>
    </r>
  </si>
  <si>
    <t>Управління соціальної політики Козятинської міської ради</t>
  </si>
  <si>
    <t>за СПОДУ</t>
  </si>
  <si>
    <t xml:space="preserve">Галузь     </t>
  </si>
  <si>
    <t>Медична</t>
  </si>
  <si>
    <t>за ЗКГНГ</t>
  </si>
  <si>
    <t xml:space="preserve">Вид економічної діяльності    </t>
  </si>
  <si>
    <t>Діяльність лікувальних закладів</t>
  </si>
  <si>
    <t xml:space="preserve">за  КВЕД  </t>
  </si>
  <si>
    <t>86.10</t>
  </si>
  <si>
    <t xml:space="preserve">Одиниця виміру,  </t>
  </si>
  <si>
    <t>тис.грн з одним десятковим знаком</t>
  </si>
  <si>
    <t>Стандарти звітності П(с)БОУ</t>
  </si>
  <si>
    <t>Форма власності</t>
  </si>
  <si>
    <t>Комунальна</t>
  </si>
  <si>
    <t>Стандарти звітності МСФЗ</t>
  </si>
  <si>
    <t>Середньооблікова кількість штатних працівників</t>
  </si>
  <si>
    <t xml:space="preserve">Місцезнаходження  </t>
  </si>
  <si>
    <t>22100, Вінницька область, м.Козятин, вул. Винниченка,9</t>
  </si>
  <si>
    <t xml:space="preserve">Телефон </t>
  </si>
  <si>
    <t>Прізвище та ініціали керівника</t>
  </si>
  <si>
    <t>Забазнова О.А.</t>
  </si>
  <si>
    <t>тис. грн.</t>
  </si>
  <si>
    <t>Найменування показника</t>
  </si>
  <si>
    <t>Код рядка</t>
  </si>
  <si>
    <t>Звітний період наростаючим підсумком з початку року</t>
  </si>
  <si>
    <t>план</t>
  </si>
  <si>
    <t>факт</t>
  </si>
  <si>
    <t>відхилення, +/-</t>
  </si>
  <si>
    <t>відхилення, %</t>
  </si>
  <si>
    <t>I. Формування фінансових результатів</t>
  </si>
  <si>
    <t>Доходи</t>
  </si>
  <si>
    <t>Дохід (виручка) від реалізації продукції (товарів, робіт, послуг):</t>
  </si>
  <si>
    <t>Кошти від Національної служби здоров'я України</t>
  </si>
  <si>
    <t>Кошти за послуги, що надаються бюджетними установами згідно з їх основною діяльністю</t>
  </si>
  <si>
    <t>Дохід з місцевого бюджету за програмами підтримки:</t>
  </si>
  <si>
    <t>Дохід з місцевого бюджету  за програмою підтримки «Комунальні підприємства охорони здоров’я Козятинської міської територіальної громади на 2022-2024 роки»</t>
  </si>
  <si>
    <t>оплата комунальних послуг</t>
  </si>
  <si>
    <t>погашення заборгованості по заробітній платі</t>
  </si>
  <si>
    <t>будівельні матеріали, проведення ремонту відділень власними силами</t>
  </si>
  <si>
    <t xml:space="preserve">капітальний ремонт інших об'єктів з коштів місцевого бюджету </t>
  </si>
  <si>
    <t xml:space="preserve">придбання (виготовлення) основних засобів з коштів місцевого бюджету </t>
  </si>
  <si>
    <t>Дохід з місцевого бюджету за програмою " Здоров'я жителів Козятинської територіальної громади на 2022-2024роки</t>
  </si>
  <si>
    <t>придбання медикаментів, ПММ та ємкостей для води</t>
  </si>
  <si>
    <t>проведення медичних оглядів військово-лікарської комісії</t>
  </si>
  <si>
    <t>Дохід за цільовими програмами:</t>
  </si>
  <si>
    <t>Підтримка інших громад (покриття витрат на проведення медичних ошлядів та лікування населення громад)</t>
  </si>
  <si>
    <t>Фонд Мінветеранів</t>
  </si>
  <si>
    <t>Інші доходи, у т.ч.:</t>
  </si>
  <si>
    <t>дохід від операційної оренди активів</t>
  </si>
  <si>
    <t>дохід від реалізації необоротних активів</t>
  </si>
  <si>
    <t>від отриманих благодійних внесків, грантів та дарунків</t>
  </si>
  <si>
    <t>від додаткової (господарської) діяльності</t>
  </si>
  <si>
    <t>Залишок коштів, що надійшли від Національної служби здоров'я України  та на інших рахунках станом 01.01.2023 р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</si>
  <si>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</si>
  <si>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</si>
  <si>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</si>
  <si>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</si>
  <si>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</si>
  <si>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</si>
  <si>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</si>
  <si>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комунальних послуг та енергоносіїв, у т.ч.: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</si>
  <si>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</si>
  <si>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</si>
  <si>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</si>
  <si>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</si>
  <si>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</t>
  </si>
  <si>
    <t>Оплата енергосервісу</t>
  </si>
  <si>
    <t>Окремі заходи по реалізації державних (регіональних) програм, не віднесені до заходів розвитку</t>
  </si>
  <si>
    <t>Соціальне забезпечення</t>
  </si>
  <si>
    <t>Інші поточні видатки</t>
  </si>
  <si>
    <t>Придбання основного капіталу</t>
  </si>
  <si>
    <t>Інші видатки, у т.ч.</t>
  </si>
  <si>
    <t>капітальний ремонт</t>
  </si>
  <si>
    <t>Резервний фонд</t>
  </si>
  <si>
    <t>Усього доходів</t>
  </si>
  <si>
    <t>Усього видатків</t>
  </si>
  <si>
    <t>Фінансовий результат</t>
  </si>
  <si>
    <t>П.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</si>
  <si>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</si>
  <si>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</si>
  <si>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</si>
  <si>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</si>
  <si>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</si>
  <si>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</si>
  <si>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</si>
  <si>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</si>
  <si>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 xml:space="preserve">придбання (виготовлення) основних засобів </t>
  </si>
  <si>
    <t>капітальне будівництво</t>
  </si>
  <si>
    <t>придбання (виготовлення) основних засобів (за рахунок коштів НСЗУ)</t>
  </si>
  <si>
    <t>придбання (виготовлення) основних засобів (за рахунок місцевого бюджету)</t>
  </si>
  <si>
    <t>придбання (виготовлення) інших необоротних матеріальних активів</t>
  </si>
  <si>
    <t>придбання (створення)за рахунок платних послуг та благодійні внески</t>
  </si>
  <si>
    <t>модернізація, модифікація (добудова, дообладнання, реконструкція) основних засобів</t>
  </si>
  <si>
    <t>модернізація, модифікація (добудова, дообладнання, реконструкція) основних засобів(за рахунок коштів місцевого бюджету)</t>
  </si>
  <si>
    <t>модернізація, модифікація (добудова, дообладнання, реконструкція) основних засобів (за рахунок коштів НСЗУ)</t>
  </si>
  <si>
    <t>Вартість основних засобів</t>
  </si>
  <si>
    <t>IV. Фінансова діяльність</t>
  </si>
  <si>
    <t>Доходи від фінансової діяльності за зобов’язаннями, у т. ч.:</t>
  </si>
  <si>
    <t>кредити</t>
  </si>
  <si>
    <t>позики</t>
  </si>
  <si>
    <t>депозити</t>
  </si>
  <si>
    <t>Інші надходження</t>
  </si>
  <si>
    <t>Витрати від фінансової діяльності за зобов’язаннями, у т. ч.:</t>
  </si>
  <si>
    <t>Інші витрати</t>
  </si>
  <si>
    <t>V. 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</si>
  <si>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</si>
  <si>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</si>
  <si>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чистого доходу від реалізації продукції (товарів, робіт, послуг)</t>
  </si>
  <si>
    <t>Коефіцієнт зносу основних засобів</t>
  </si>
  <si>
    <t>V!. Звіт про 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</si>
  <si>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</si>
  <si>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</si>
  <si>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</si>
  <si>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</si>
  <si>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</si>
  <si>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VII. Дані про персонал та оплата праці</t>
  </si>
  <si>
    <t>Середня кількість посад (фактично зайнятих штатних працівників, зовнішніх сумісників та працівників, що працюють за цивільно-правовими договорами), у т.ч.:</t>
  </si>
  <si>
    <t>Керівник</t>
  </si>
  <si>
    <t>Лікарі</t>
  </si>
  <si>
    <t>Спеціалісти (не медики)</t>
  </si>
  <si>
    <t>Середній медичний персонал</t>
  </si>
  <si>
    <t>Молодший медичний персонал</t>
  </si>
  <si>
    <t>Інший персонал</t>
  </si>
  <si>
    <t>Фонд оплати праці  з нарахуванням, у т.ч.:</t>
  </si>
  <si>
    <t>Середньомісячні витрати на оплату праці одного працівника, у т.ч.:</t>
  </si>
  <si>
    <t>Заборгованість за заробітною платою, у т.ч.:</t>
  </si>
  <si>
    <t>VIІI. Дані про персонал та оплата праці госпрозрахункового підрозділу</t>
  </si>
  <si>
    <t>Директор</t>
  </si>
  <si>
    <t>Оксана ЗАБАЗНОВА</t>
  </si>
  <si>
    <t>реконструкція приміщень з коштів місцевого бюджету</t>
  </si>
  <si>
    <t>реконструкція (капітальний ремонт)</t>
  </si>
  <si>
    <t>со спец</t>
  </si>
  <si>
    <t>Витрати</t>
  </si>
  <si>
    <t>капітальний ремонт (дохід (виручка) від реалізації продукції (товарів, робіт, послуг)</t>
  </si>
  <si>
    <t>"____" ___________ 2024 р.</t>
  </si>
  <si>
    <t>Звітний період ( ІV квартал 2023року)</t>
  </si>
  <si>
    <r>
      <t xml:space="preserve">ЗВІТ З ВИКОНАННЯ ФІНАНСОВОГО ПЛАНУ ПІДПРИЄМСТВА ЗА  </t>
    </r>
    <r>
      <rPr>
        <b/>
        <u/>
        <sz val="16"/>
        <rFont val="Times New Roman"/>
        <family val="1"/>
        <charset val="204"/>
      </rPr>
      <t>2023</t>
    </r>
    <r>
      <rPr>
        <b/>
        <sz val="11"/>
        <rFont val="Times New Roman"/>
        <family val="1"/>
        <charset val="204"/>
      </rPr>
      <t xml:space="preserve"> РІК </t>
    </r>
  </si>
  <si>
    <t>капітальний ремонт (за рахунок коштів місцевого бюджету)</t>
  </si>
  <si>
    <t>капітальний ремонт(за рахунок коштів НСЗУ)</t>
  </si>
  <si>
    <t>Додаток</t>
  </si>
  <si>
    <r>
      <t xml:space="preserve">до рішення  </t>
    </r>
    <r>
      <rPr>
        <u/>
        <sz val="10"/>
        <rFont val="Times New Roman"/>
        <family val="1"/>
        <charset val="204"/>
      </rPr>
      <t>56 (п)</t>
    </r>
    <r>
      <rPr>
        <sz val="10"/>
        <rFont val="Times New Roman"/>
        <family val="1"/>
        <charset val="204"/>
      </rPr>
      <t xml:space="preserve"> сесії   міської ради 8 скликання</t>
    </r>
  </si>
  <si>
    <r>
      <t>від05.12.</t>
    </r>
    <r>
      <rPr>
        <u/>
        <sz val="10"/>
        <rFont val="Times New Roman"/>
        <family val="1"/>
        <charset val="204"/>
      </rPr>
      <t xml:space="preserve">2024 </t>
    </r>
    <r>
      <rPr>
        <sz val="10"/>
        <rFont val="Times New Roman"/>
        <family val="1"/>
        <charset val="204"/>
      </rPr>
      <t xml:space="preserve"> р.  № 1805-VІІІ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</si>
</sst>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(* #,##0.0_);_(* \(#,##0.0\);_(* &quot;-&quot;_);_(@_)"/>
    <numFmt numFmtId="166" formatCode="_-* #,##0.0\ _₴_-;\-* #,##0.0\ _₴_-;_-* &quot;-&quot;?\ _₴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6"/>
      <name val="Times New Roman"/>
      <family val="1"/>
      <charset val="204"/>
    </font>
    <font>
      <u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164" fontId="1" fillId="2" borderId="0" xfId="0" applyNumberFormat="1" applyFont="1" applyFill="1" applyAlignment="1">
      <alignment vertical="center"/>
    </xf>
    <xf numFmtId="0" fontId="1" fillId="0" borderId="0" xfId="0" applyFont="1" applyAlignment="1">
      <alignment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vertical="center"/>
    </xf>
    <xf numFmtId="164" fontId="1" fillId="2" borderId="4" xfId="0" applyNumberFormat="1" applyFont="1" applyFill="1" applyBorder="1" applyAlignment="1">
      <alignment vertical="center"/>
    </xf>
    <xf numFmtId="164" fontId="1" fillId="0" borderId="5" xfId="0" applyNumberFormat="1" applyFont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vertical="center"/>
    </xf>
    <xf numFmtId="164" fontId="1" fillId="2" borderId="4" xfId="0" applyNumberFormat="1" applyFont="1" applyFill="1" applyBorder="1" applyAlignment="1">
      <alignment vertical="center" wrapText="1"/>
    </xf>
    <xf numFmtId="164" fontId="1" fillId="0" borderId="6" xfId="0" applyNumberFormat="1" applyFont="1" applyBorder="1" applyAlignment="1">
      <alignment vertical="center" wrapText="1"/>
    </xf>
    <xf numFmtId="164" fontId="1" fillId="2" borderId="4" xfId="0" applyNumberFormat="1" applyFont="1" applyFill="1" applyBorder="1" applyAlignment="1">
      <alignment horizontal="left" vertical="center"/>
    </xf>
    <xf numFmtId="164" fontId="1" fillId="0" borderId="4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vertical="center" wrapText="1"/>
    </xf>
    <xf numFmtId="164" fontId="1" fillId="0" borderId="4" xfId="0" applyNumberFormat="1" applyFont="1" applyBorder="1" applyAlignment="1">
      <alignment vertical="center" wrapText="1"/>
    </xf>
    <xf numFmtId="164" fontId="1" fillId="0" borderId="5" xfId="0" applyNumberFormat="1" applyFont="1" applyBorder="1" applyAlignment="1">
      <alignment vertical="center" wrapText="1"/>
    </xf>
    <xf numFmtId="164" fontId="1" fillId="2" borderId="4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164" fontId="4" fillId="2" borderId="0" xfId="0" applyNumberFormat="1" applyFont="1" applyFill="1" applyAlignment="1">
      <alignment horizontal="center" vertical="center" wrapText="1"/>
    </xf>
    <xf numFmtId="0" fontId="1" fillId="0" borderId="0" xfId="0" applyFont="1"/>
    <xf numFmtId="164" fontId="1" fillId="0" borderId="15" xfId="0" applyNumberFormat="1" applyFont="1" applyBorder="1" applyAlignment="1">
      <alignment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3" borderId="11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1" fontId="1" fillId="3" borderId="8" xfId="0" applyNumberFormat="1" applyFont="1" applyFill="1" applyBorder="1" applyAlignment="1">
      <alignment horizontal="center" vertical="center" wrapText="1"/>
    </xf>
    <xf numFmtId="1" fontId="1" fillId="0" borderId="16" xfId="0" applyNumberFormat="1" applyFont="1" applyBorder="1" applyAlignment="1">
      <alignment horizontal="center" vertical="center" wrapText="1"/>
    </xf>
    <xf numFmtId="1" fontId="1" fillId="0" borderId="14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164" fontId="4" fillId="2" borderId="17" xfId="0" applyNumberFormat="1" applyFont="1" applyFill="1" applyBorder="1" applyAlignment="1">
      <alignment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164" fontId="4" fillId="3" borderId="17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 indent="3"/>
    </xf>
    <xf numFmtId="164" fontId="1" fillId="0" borderId="17" xfId="0" applyNumberFormat="1" applyFont="1" applyBorder="1" applyAlignment="1">
      <alignment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3" borderId="17" xfId="0" applyNumberFormat="1" applyFont="1" applyFill="1" applyBorder="1" applyAlignment="1">
      <alignment horizontal="center" vertical="center" wrapText="1"/>
    </xf>
    <xf numFmtId="164" fontId="4" fillId="3" borderId="17" xfId="0" applyNumberFormat="1" applyFont="1" applyFill="1" applyBorder="1" applyAlignment="1">
      <alignment vertical="center" wrapText="1"/>
    </xf>
    <xf numFmtId="0" fontId="5" fillId="0" borderId="14" xfId="0" applyFont="1" applyBorder="1" applyAlignment="1">
      <alignment horizontal="left" vertical="center" wrapText="1" indent="3"/>
    </xf>
    <xf numFmtId="164" fontId="4" fillId="2" borderId="17" xfId="0" applyNumberFormat="1" applyFont="1" applyFill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165" fontId="6" fillId="0" borderId="2" xfId="0" applyNumberFormat="1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 indent="3"/>
    </xf>
    <xf numFmtId="165" fontId="7" fillId="0" borderId="2" xfId="0" applyNumberFormat="1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vertical="center" wrapText="1"/>
    </xf>
    <xf numFmtId="165" fontId="8" fillId="0" borderId="2" xfId="0" applyNumberFormat="1" applyFont="1" applyBorder="1" applyAlignment="1">
      <alignment horizontal="left" vertical="center" wrapText="1"/>
    </xf>
    <xf numFmtId="164" fontId="1" fillId="2" borderId="17" xfId="0" applyNumberFormat="1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164" fontId="4" fillId="0" borderId="2" xfId="0" applyNumberFormat="1" applyFont="1" applyBorder="1" applyAlignment="1">
      <alignment vertical="center" wrapText="1"/>
    </xf>
    <xf numFmtId="0" fontId="4" fillId="0" borderId="14" xfId="0" applyFont="1" applyBorder="1" applyAlignment="1">
      <alignment horizontal="left" vertical="center" wrapText="1" indent="3"/>
    </xf>
    <xf numFmtId="0" fontId="1" fillId="0" borderId="17" xfId="0" applyFont="1" applyBorder="1" applyAlignment="1">
      <alignment vertical="center" wrapText="1"/>
    </xf>
    <xf numFmtId="2" fontId="4" fillId="3" borderId="17" xfId="0" applyNumberFormat="1" applyFont="1" applyFill="1" applyBorder="1" applyAlignment="1">
      <alignment horizontal="center" vertical="center" wrapText="1"/>
    </xf>
    <xf numFmtId="2" fontId="1" fillId="3" borderId="17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4" fontId="1" fillId="3" borderId="17" xfId="0" applyNumberFormat="1" applyFont="1" applyFill="1" applyBorder="1" applyAlignment="1">
      <alignment horizontal="righ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right" vertical="center" wrapText="1"/>
    </xf>
    <xf numFmtId="164" fontId="1" fillId="0" borderId="0" xfId="0" applyNumberFormat="1" applyFont="1"/>
    <xf numFmtId="164" fontId="1" fillId="2" borderId="0" xfId="0" applyNumberFormat="1" applyFont="1" applyFill="1"/>
    <xf numFmtId="164" fontId="1" fillId="3" borderId="0" xfId="0" applyNumberFormat="1" applyFont="1" applyFill="1"/>
    <xf numFmtId="165" fontId="6" fillId="0" borderId="0" xfId="0" applyNumberFormat="1" applyFont="1" applyBorder="1" applyAlignment="1">
      <alignment horizontal="left" vertical="center" wrapText="1"/>
    </xf>
    <xf numFmtId="49" fontId="1" fillId="0" borderId="0" xfId="0" applyNumberFormat="1" applyFont="1"/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0" borderId="17" xfId="0" applyNumberFormat="1" applyFont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vertical="center" wrapText="1"/>
    </xf>
    <xf numFmtId="2" fontId="4" fillId="0" borderId="17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1" fillId="0" borderId="2" xfId="0" applyNumberFormat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60;&#1110;&#1085;&#1087;&#1083;&#1072;&#1085;/&#1092;&#1110;&#1085;&#1087;&#1083;&#1072;&#1085;%202022/&#1047;&#1074;&#1110;&#1090;%20&#1079;%20&#1092;&#1110;&#1085;&#1072;&#1085;&#1089;&#1086;&#1074;&#1086;&#1075;&#1086;%20&#1087;&#1083;&#1072;&#1085;&#1091;%20&#1062;&#1056;&#1051;%20&#1079;&#1072;%209%20&#1084;&#1110;&#1089;.%20202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ік 2022"/>
      <sheetName val="9 місяців "/>
      <sheetName val="1 півріччя"/>
      <sheetName val="на 01.09.2022 для звіту"/>
      <sheetName val="Лист1"/>
      <sheetName val="Лист2"/>
    </sheetNames>
    <sheetDataSet>
      <sheetData sheetId="0" refreshError="1"/>
      <sheetData sheetId="1" refreshError="1"/>
      <sheetData sheetId="2" refreshError="1"/>
      <sheetData sheetId="3" refreshError="1">
        <row r="36">
          <cell r="I36">
            <v>21778</v>
          </cell>
        </row>
        <row r="50">
          <cell r="L50">
            <v>0</v>
          </cell>
        </row>
        <row r="69">
          <cell r="L69">
            <v>0</v>
          </cell>
        </row>
        <row r="76">
          <cell r="L76">
            <v>0</v>
          </cell>
        </row>
      </sheetData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5"/>
  <sheetViews>
    <sheetView tabSelected="1" view="pageBreakPreview" topLeftCell="A178" zoomScaleSheetLayoutView="100" workbookViewId="0">
      <selection activeCell="G4" sqref="G4:J4"/>
    </sheetView>
  </sheetViews>
  <sheetFormatPr defaultColWidth="9.140625" defaultRowHeight="15" x14ac:dyDescent="0.25"/>
  <cols>
    <col min="1" max="1" width="44.140625" style="29" customWidth="1"/>
    <col min="2" max="2" width="8.42578125" style="29" customWidth="1"/>
    <col min="3" max="3" width="12.140625" style="71" customWidth="1"/>
    <col min="4" max="4" width="15.28515625" style="71" customWidth="1"/>
    <col min="5" max="5" width="13.7109375" style="71" customWidth="1"/>
    <col min="6" max="6" width="12.140625" style="71" customWidth="1"/>
    <col min="7" max="7" width="13.85546875" style="73" customWidth="1"/>
    <col min="8" max="8" width="13.85546875" style="71" customWidth="1"/>
    <col min="9" max="9" width="11.85546875" style="71" customWidth="1"/>
    <col min="10" max="10" width="14.85546875" style="71" customWidth="1"/>
    <col min="11" max="16384" width="9.140625" style="29"/>
  </cols>
  <sheetData>
    <row r="1" spans="1:10" ht="15.75" x14ac:dyDescent="0.25">
      <c r="G1" s="72"/>
      <c r="J1" s="83" t="s">
        <v>159</v>
      </c>
    </row>
    <row r="2" spans="1:10" x14ac:dyDescent="0.25">
      <c r="G2" s="72"/>
      <c r="J2" s="82" t="s">
        <v>160</v>
      </c>
    </row>
    <row r="3" spans="1:10" s="6" customFormat="1" x14ac:dyDescent="0.25">
      <c r="A3" s="1" t="s">
        <v>0</v>
      </c>
      <c r="B3" s="1"/>
      <c r="C3" s="2"/>
      <c r="D3" s="3"/>
      <c r="E3" s="4"/>
      <c r="F3" s="2"/>
      <c r="G3" s="5"/>
      <c r="H3" s="89" t="s">
        <v>161</v>
      </c>
      <c r="I3" s="89"/>
      <c r="J3" s="2"/>
    </row>
    <row r="4" spans="1:10" s="6" customFormat="1" ht="26.65" customHeight="1" x14ac:dyDescent="0.25">
      <c r="A4" s="93" t="s">
        <v>1</v>
      </c>
      <c r="B4" s="93"/>
      <c r="C4" s="93"/>
      <c r="D4" s="4"/>
      <c r="E4" s="4"/>
      <c r="F4" s="2"/>
      <c r="G4" s="86"/>
      <c r="H4" s="86"/>
      <c r="I4" s="86"/>
      <c r="J4" s="86"/>
    </row>
    <row r="5" spans="1:10" s="6" customFormat="1" x14ac:dyDescent="0.25">
      <c r="A5" s="85" t="s">
        <v>2</v>
      </c>
      <c r="B5" s="85"/>
      <c r="C5" s="85"/>
      <c r="D5" s="4"/>
      <c r="E5" s="4"/>
      <c r="F5" s="2"/>
      <c r="G5" s="86"/>
      <c r="H5" s="86"/>
      <c r="I5" s="86"/>
      <c r="J5" s="86"/>
    </row>
    <row r="6" spans="1:10" s="6" customFormat="1" x14ac:dyDescent="0.25">
      <c r="A6" s="87" t="s">
        <v>154</v>
      </c>
      <c r="B6" s="87"/>
      <c r="C6" s="87"/>
      <c r="D6" s="4"/>
      <c r="E6" s="4"/>
      <c r="F6" s="2"/>
      <c r="G6" s="2"/>
      <c r="H6" s="2"/>
      <c r="I6" s="2"/>
      <c r="J6" s="2"/>
    </row>
    <row r="7" spans="1:10" s="6" customFormat="1" x14ac:dyDescent="0.25">
      <c r="A7" s="77"/>
      <c r="B7" s="77"/>
      <c r="C7" s="77"/>
      <c r="D7" s="76"/>
      <c r="E7" s="76"/>
      <c r="F7" s="2"/>
      <c r="G7" s="2"/>
      <c r="H7" s="2"/>
      <c r="I7" s="2"/>
      <c r="J7" s="2"/>
    </row>
    <row r="8" spans="1:10" s="6" customFormat="1" ht="14.45" customHeight="1" x14ac:dyDescent="0.25">
      <c r="B8" s="1"/>
      <c r="C8" s="2"/>
      <c r="D8" s="4"/>
      <c r="E8" s="4"/>
      <c r="F8" s="2"/>
      <c r="G8" s="5"/>
      <c r="H8" s="88" t="s">
        <v>3</v>
      </c>
      <c r="I8" s="88"/>
      <c r="J8" s="7" t="s">
        <v>4</v>
      </c>
    </row>
    <row r="9" spans="1:10" s="6" customFormat="1" ht="14.45" customHeight="1" x14ac:dyDescent="0.25">
      <c r="B9" s="1"/>
      <c r="C9" s="2"/>
      <c r="D9" s="4"/>
      <c r="E9" s="4"/>
      <c r="F9" s="2"/>
      <c r="G9" s="5"/>
      <c r="H9" s="88" t="s">
        <v>5</v>
      </c>
      <c r="I9" s="88"/>
      <c r="J9" s="7"/>
    </row>
    <row r="10" spans="1:10" s="6" customFormat="1" ht="14.45" customHeight="1" x14ac:dyDescent="0.25">
      <c r="B10" s="1"/>
      <c r="C10" s="2"/>
      <c r="D10" s="4"/>
      <c r="E10" s="4"/>
      <c r="F10" s="2"/>
      <c r="G10" s="5"/>
      <c r="H10" s="84" t="s">
        <v>6</v>
      </c>
      <c r="I10" s="84"/>
      <c r="J10" s="84"/>
    </row>
    <row r="11" spans="1:10" s="6" customFormat="1" x14ac:dyDescent="0.25">
      <c r="B11" s="1"/>
      <c r="C11" s="2"/>
      <c r="D11" s="4"/>
      <c r="E11" s="4"/>
      <c r="F11" s="2"/>
      <c r="G11" s="5"/>
      <c r="H11" s="2"/>
      <c r="I11" s="2"/>
      <c r="J11" s="2"/>
    </row>
    <row r="12" spans="1:10" s="6" customFormat="1" x14ac:dyDescent="0.25">
      <c r="A12" s="8" t="s">
        <v>7</v>
      </c>
      <c r="B12" s="9">
        <v>2023</v>
      </c>
      <c r="C12" s="10"/>
      <c r="D12" s="10"/>
      <c r="E12" s="10"/>
      <c r="F12" s="10"/>
      <c r="G12" s="11"/>
      <c r="H12" s="12"/>
      <c r="I12" s="84" t="s">
        <v>8</v>
      </c>
      <c r="J12" s="84"/>
    </row>
    <row r="13" spans="1:10" s="6" customFormat="1" ht="27.95" customHeight="1" x14ac:dyDescent="0.25">
      <c r="A13" s="13" t="s">
        <v>9</v>
      </c>
      <c r="B13" s="91" t="s">
        <v>10</v>
      </c>
      <c r="C13" s="91"/>
      <c r="D13" s="91"/>
      <c r="E13" s="91"/>
      <c r="F13" s="91"/>
      <c r="G13" s="91"/>
      <c r="H13" s="92"/>
      <c r="I13" s="14" t="s">
        <v>11</v>
      </c>
      <c r="J13" s="7" t="s">
        <v>12</v>
      </c>
    </row>
    <row r="14" spans="1:10" s="6" customFormat="1" ht="15" customHeight="1" x14ac:dyDescent="0.25">
      <c r="A14" s="13" t="s">
        <v>13</v>
      </c>
      <c r="B14" s="91" t="s">
        <v>14</v>
      </c>
      <c r="C14" s="91"/>
      <c r="D14" s="91"/>
      <c r="E14" s="91"/>
      <c r="F14" s="91"/>
      <c r="G14" s="11"/>
      <c r="H14" s="10"/>
      <c r="I14" s="14" t="s">
        <v>15</v>
      </c>
      <c r="J14" s="7"/>
    </row>
    <row r="15" spans="1:10" s="6" customFormat="1" ht="15" customHeight="1" x14ac:dyDescent="0.25">
      <c r="A15" s="13" t="s">
        <v>16</v>
      </c>
      <c r="B15" s="91" t="s">
        <v>17</v>
      </c>
      <c r="C15" s="91"/>
      <c r="D15" s="91"/>
      <c r="E15" s="91"/>
      <c r="F15" s="91"/>
      <c r="G15" s="91"/>
      <c r="H15" s="10"/>
      <c r="I15" s="14" t="s">
        <v>18</v>
      </c>
      <c r="J15" s="7"/>
    </row>
    <row r="16" spans="1:10" s="6" customFormat="1" ht="15" customHeight="1" x14ac:dyDescent="0.25">
      <c r="A16" s="13" t="s">
        <v>19</v>
      </c>
      <c r="B16" s="91" t="s">
        <v>20</v>
      </c>
      <c r="C16" s="91"/>
      <c r="D16" s="91"/>
      <c r="E16" s="91"/>
      <c r="F16" s="91"/>
      <c r="G16" s="91"/>
      <c r="H16" s="92"/>
      <c r="I16" s="14" t="s">
        <v>21</v>
      </c>
      <c r="J16" s="7"/>
    </row>
    <row r="17" spans="1:10" s="6" customFormat="1" ht="15" customHeight="1" x14ac:dyDescent="0.25">
      <c r="A17" s="13" t="s">
        <v>22</v>
      </c>
      <c r="B17" s="91" t="s">
        <v>23</v>
      </c>
      <c r="C17" s="91"/>
      <c r="D17" s="91"/>
      <c r="E17" s="91"/>
      <c r="F17" s="91"/>
      <c r="G17" s="91"/>
      <c r="H17" s="92"/>
      <c r="I17" s="14" t="s">
        <v>24</v>
      </c>
      <c r="J17" s="7"/>
    </row>
    <row r="18" spans="1:10" s="6" customFormat="1" ht="15" customHeight="1" x14ac:dyDescent="0.25">
      <c r="A18" s="13" t="s">
        <v>25</v>
      </c>
      <c r="B18" s="91" t="s">
        <v>26</v>
      </c>
      <c r="C18" s="91"/>
      <c r="D18" s="91"/>
      <c r="E18" s="91"/>
      <c r="F18" s="91"/>
      <c r="G18" s="15"/>
      <c r="H18" s="16"/>
      <c r="I18" s="14" t="s">
        <v>27</v>
      </c>
      <c r="J18" s="7" t="s">
        <v>28</v>
      </c>
    </row>
    <row r="19" spans="1:10" s="6" customFormat="1" ht="36" customHeight="1" x14ac:dyDescent="0.25">
      <c r="A19" s="13" t="s">
        <v>29</v>
      </c>
      <c r="B19" s="91" t="s">
        <v>30</v>
      </c>
      <c r="C19" s="91"/>
      <c r="D19" s="91"/>
      <c r="E19" s="91"/>
      <c r="F19" s="91"/>
      <c r="G19" s="17"/>
      <c r="H19" s="18"/>
      <c r="I19" s="19" t="s">
        <v>31</v>
      </c>
      <c r="J19" s="20" t="s">
        <v>4</v>
      </c>
    </row>
    <row r="20" spans="1:10" s="6" customFormat="1" ht="36" x14ac:dyDescent="0.25">
      <c r="A20" s="13" t="s">
        <v>32</v>
      </c>
      <c r="B20" s="91" t="s">
        <v>33</v>
      </c>
      <c r="C20" s="91"/>
      <c r="D20" s="91"/>
      <c r="E20" s="91"/>
      <c r="F20" s="91"/>
      <c r="G20" s="17"/>
      <c r="H20" s="18"/>
      <c r="I20" s="19" t="s">
        <v>34</v>
      </c>
      <c r="J20" s="21"/>
    </row>
    <row r="21" spans="1:10" s="6" customFormat="1" ht="14.45" customHeight="1" x14ac:dyDescent="0.25">
      <c r="A21" s="13" t="s">
        <v>35</v>
      </c>
      <c r="B21" s="91">
        <v>406</v>
      </c>
      <c r="C21" s="91"/>
      <c r="D21" s="91"/>
      <c r="E21" s="91"/>
      <c r="F21" s="91"/>
      <c r="G21" s="15"/>
      <c r="H21" s="22"/>
      <c r="I21" s="22"/>
      <c r="J21" s="23"/>
    </row>
    <row r="22" spans="1:10" s="6" customFormat="1" ht="15" customHeight="1" x14ac:dyDescent="0.25">
      <c r="A22" s="13" t="s">
        <v>36</v>
      </c>
      <c r="B22" s="91" t="s">
        <v>37</v>
      </c>
      <c r="C22" s="91"/>
      <c r="D22" s="91"/>
      <c r="E22" s="91"/>
      <c r="F22" s="91"/>
      <c r="G22" s="91"/>
      <c r="H22" s="10"/>
      <c r="I22" s="10"/>
      <c r="J22" s="12"/>
    </row>
    <row r="23" spans="1:10" s="6" customFormat="1" ht="15" customHeight="1" x14ac:dyDescent="0.25">
      <c r="A23" s="13" t="s">
        <v>38</v>
      </c>
      <c r="B23" s="91"/>
      <c r="C23" s="91"/>
      <c r="D23" s="91"/>
      <c r="E23" s="91"/>
      <c r="F23" s="91"/>
      <c r="G23" s="24"/>
      <c r="H23" s="22"/>
      <c r="I23" s="22"/>
      <c r="J23" s="23"/>
    </row>
    <row r="24" spans="1:10" s="6" customFormat="1" ht="15" customHeight="1" x14ac:dyDescent="0.25">
      <c r="A24" s="13" t="s">
        <v>39</v>
      </c>
      <c r="B24" s="91" t="s">
        <v>40</v>
      </c>
      <c r="C24" s="91"/>
      <c r="D24" s="91"/>
      <c r="E24" s="91"/>
      <c r="F24" s="91"/>
      <c r="G24" s="91"/>
      <c r="H24" s="10"/>
      <c r="I24" s="10"/>
      <c r="J24" s="12"/>
    </row>
    <row r="25" spans="1:10" s="6" customFormat="1" ht="10.15" customHeight="1" x14ac:dyDescent="0.25">
      <c r="C25" s="2"/>
      <c r="D25" s="4"/>
      <c r="E25" s="4"/>
      <c r="F25" s="4"/>
      <c r="G25" s="5"/>
      <c r="H25" s="2"/>
      <c r="I25" s="2"/>
      <c r="J25" s="2"/>
    </row>
    <row r="26" spans="1:10" s="6" customFormat="1" ht="20.25" x14ac:dyDescent="0.25">
      <c r="A26" s="90" t="s">
        <v>156</v>
      </c>
      <c r="B26" s="90"/>
      <c r="C26" s="90"/>
      <c r="D26" s="90"/>
      <c r="E26" s="90"/>
      <c r="F26" s="90"/>
      <c r="G26" s="90"/>
      <c r="H26" s="90"/>
      <c r="I26" s="90"/>
      <c r="J26" s="90"/>
    </row>
    <row r="27" spans="1:10" s="6" customFormat="1" ht="12.75" customHeight="1" thickBot="1" x14ac:dyDescent="0.3">
      <c r="B27" s="25"/>
      <c r="C27" s="26"/>
      <c r="D27" s="27"/>
      <c r="E27" s="27"/>
      <c r="F27" s="27"/>
      <c r="G27" s="28"/>
      <c r="H27" s="27"/>
      <c r="I27" s="27"/>
      <c r="J27" s="27" t="s">
        <v>41</v>
      </c>
    </row>
    <row r="28" spans="1:10" ht="15.75" customHeight="1" thickBot="1" x14ac:dyDescent="0.3">
      <c r="A28" s="97" t="s">
        <v>42</v>
      </c>
      <c r="B28" s="97" t="s">
        <v>43</v>
      </c>
      <c r="C28" s="99" t="s">
        <v>155</v>
      </c>
      <c r="D28" s="100"/>
      <c r="E28" s="100"/>
      <c r="F28" s="101"/>
      <c r="G28" s="102" t="s">
        <v>44</v>
      </c>
      <c r="H28" s="103"/>
      <c r="I28" s="103"/>
      <c r="J28" s="104"/>
    </row>
    <row r="29" spans="1:10" ht="30.75" thickBot="1" x14ac:dyDescent="0.3">
      <c r="A29" s="98"/>
      <c r="B29" s="98"/>
      <c r="C29" s="30" t="s">
        <v>45</v>
      </c>
      <c r="D29" s="31" t="s">
        <v>46</v>
      </c>
      <c r="E29" s="31" t="s">
        <v>47</v>
      </c>
      <c r="F29" s="31" t="s">
        <v>48</v>
      </c>
      <c r="G29" s="32" t="s">
        <v>45</v>
      </c>
      <c r="H29" s="20" t="s">
        <v>46</v>
      </c>
      <c r="I29" s="20" t="s">
        <v>47</v>
      </c>
      <c r="J29" s="20" t="s">
        <v>48</v>
      </c>
    </row>
    <row r="30" spans="1:10" ht="15.75" thickBot="1" x14ac:dyDescent="0.3">
      <c r="A30" s="33">
        <v>1</v>
      </c>
      <c r="B30" s="33">
        <v>2</v>
      </c>
      <c r="C30" s="34">
        <v>3</v>
      </c>
      <c r="D30" s="34">
        <v>4</v>
      </c>
      <c r="E30" s="34">
        <v>5</v>
      </c>
      <c r="F30" s="34">
        <v>6</v>
      </c>
      <c r="G30" s="35">
        <v>7</v>
      </c>
      <c r="H30" s="36">
        <v>8</v>
      </c>
      <c r="I30" s="36">
        <v>9</v>
      </c>
      <c r="J30" s="37">
        <v>10</v>
      </c>
    </row>
    <row r="31" spans="1:10" ht="15.75" thickBot="1" x14ac:dyDescent="0.3">
      <c r="A31" s="94" t="s">
        <v>49</v>
      </c>
      <c r="B31" s="95"/>
      <c r="C31" s="95"/>
      <c r="D31" s="95"/>
      <c r="E31" s="95"/>
      <c r="F31" s="95"/>
      <c r="G31" s="95"/>
      <c r="H31" s="95"/>
      <c r="I31" s="95"/>
      <c r="J31" s="96"/>
    </row>
    <row r="32" spans="1:10" ht="15.75" thickBot="1" x14ac:dyDescent="0.3">
      <c r="A32" s="94" t="s">
        <v>50</v>
      </c>
      <c r="B32" s="95"/>
      <c r="C32" s="95"/>
      <c r="D32" s="95"/>
      <c r="E32" s="95"/>
      <c r="F32" s="95"/>
      <c r="G32" s="95"/>
      <c r="H32" s="95"/>
      <c r="I32" s="95"/>
      <c r="J32" s="96"/>
    </row>
    <row r="33" spans="1:10" ht="29.25" thickBot="1" x14ac:dyDescent="0.3">
      <c r="A33" s="38" t="s">
        <v>51</v>
      </c>
      <c r="B33" s="39">
        <v>1010</v>
      </c>
      <c r="C33" s="40">
        <f>C34+C35</f>
        <v>24543.8</v>
      </c>
      <c r="D33" s="41">
        <f>D34+D35</f>
        <v>25547</v>
      </c>
      <c r="E33" s="41">
        <f t="shared" ref="E33:E44" si="0">D33-C33</f>
        <v>1003.2000000000007</v>
      </c>
      <c r="F33" s="41">
        <f t="shared" ref="F33:F38" si="1">100-ROUND(D33/C33*100,1)</f>
        <v>-4.0999999999999943</v>
      </c>
      <c r="G33" s="42">
        <f>G34+G35</f>
        <v>93218.1</v>
      </c>
      <c r="H33" s="41">
        <f>H34+H35</f>
        <v>94030.96</v>
      </c>
      <c r="I33" s="41">
        <f>H33-G33</f>
        <v>812.86000000000058</v>
      </c>
      <c r="J33" s="41">
        <f>100-ROUND(H33/G33*100,1)</f>
        <v>-0.90000000000000568</v>
      </c>
    </row>
    <row r="34" spans="1:10" ht="30.75" thickBot="1" x14ac:dyDescent="0.3">
      <c r="A34" s="43" t="s">
        <v>52</v>
      </c>
      <c r="B34" s="39"/>
      <c r="C34" s="44">
        <v>22668.799999999999</v>
      </c>
      <c r="D34" s="45">
        <v>23744.3</v>
      </c>
      <c r="E34" s="45">
        <f t="shared" si="0"/>
        <v>1075.5</v>
      </c>
      <c r="F34" s="45">
        <f t="shared" si="1"/>
        <v>-4.7000000000000028</v>
      </c>
      <c r="G34" s="46">
        <v>85718.1</v>
      </c>
      <c r="H34" s="45">
        <v>86793.600000000006</v>
      </c>
      <c r="I34" s="45">
        <f>H34-G34</f>
        <v>1075.5</v>
      </c>
      <c r="J34" s="41">
        <f t="shared" ref="J34:J52" si="2">100-ROUND(H34/G34*100,1)</f>
        <v>-1.2999999999999972</v>
      </c>
    </row>
    <row r="35" spans="1:10" ht="45.75" thickBot="1" x14ac:dyDescent="0.3">
      <c r="A35" s="43" t="s">
        <v>53</v>
      </c>
      <c r="B35" s="39"/>
      <c r="C35" s="44">
        <v>1875</v>
      </c>
      <c r="D35" s="45">
        <v>1802.7</v>
      </c>
      <c r="E35" s="45">
        <f t="shared" si="0"/>
        <v>-72.299999999999955</v>
      </c>
      <c r="F35" s="45">
        <f t="shared" si="1"/>
        <v>3.9000000000000057</v>
      </c>
      <c r="G35" s="46">
        <v>7500</v>
      </c>
      <c r="H35" s="59">
        <v>7237.36</v>
      </c>
      <c r="I35" s="45">
        <f t="shared" ref="I35:I54" si="3">H35-G35</f>
        <v>-262.64000000000033</v>
      </c>
      <c r="J35" s="41">
        <f t="shared" si="2"/>
        <v>3.5</v>
      </c>
    </row>
    <row r="36" spans="1:10" ht="29.25" thickBot="1" x14ac:dyDescent="0.3">
      <c r="A36" s="38" t="s">
        <v>54</v>
      </c>
      <c r="B36" s="39"/>
      <c r="C36" s="47">
        <f>C37+C44</f>
        <v>12324</v>
      </c>
      <c r="D36" s="42">
        <f>D37</f>
        <v>18288.900000000001</v>
      </c>
      <c r="E36" s="42">
        <f t="shared" si="0"/>
        <v>5964.9000000000015</v>
      </c>
      <c r="F36" s="42">
        <f t="shared" si="1"/>
        <v>-48.400000000000006</v>
      </c>
      <c r="G36" s="42">
        <f>G37+G44</f>
        <v>37753.300000000003</v>
      </c>
      <c r="H36" s="42">
        <f>H37+H44</f>
        <v>35767.200000000004</v>
      </c>
      <c r="I36" s="42">
        <f t="shared" ref="I36" si="4">I37+I39</f>
        <v>-1986.0999999999985</v>
      </c>
      <c r="J36" s="42">
        <f t="shared" si="2"/>
        <v>5.2999999999999972</v>
      </c>
    </row>
    <row r="37" spans="1:10" ht="60.6" customHeight="1" thickBot="1" x14ac:dyDescent="0.3">
      <c r="A37" s="48" t="s">
        <v>55</v>
      </c>
      <c r="B37" s="39">
        <v>1020</v>
      </c>
      <c r="C37" s="40">
        <v>12324</v>
      </c>
      <c r="D37" s="49">
        <f>D38+D39+D40+D41+D42+D43</f>
        <v>18288.900000000001</v>
      </c>
      <c r="E37" s="41">
        <f t="shared" si="0"/>
        <v>5964.9000000000015</v>
      </c>
      <c r="F37" s="41">
        <f t="shared" si="1"/>
        <v>-48.400000000000006</v>
      </c>
      <c r="G37" s="42">
        <f>G38+G39+G40+G41+G42+G43</f>
        <v>37753.300000000003</v>
      </c>
      <c r="H37" s="49">
        <f>H38+H39+H40+H41+H42+H43</f>
        <v>35767.200000000004</v>
      </c>
      <c r="I37" s="41">
        <f t="shared" si="3"/>
        <v>-1986.0999999999985</v>
      </c>
      <c r="J37" s="41">
        <f t="shared" si="2"/>
        <v>5.2999999999999972</v>
      </c>
    </row>
    <row r="38" spans="1:10" ht="15.75" thickBot="1" x14ac:dyDescent="0.3">
      <c r="A38" s="50" t="s">
        <v>56</v>
      </c>
      <c r="B38" s="39"/>
      <c r="C38" s="44">
        <v>2518.5</v>
      </c>
      <c r="D38" s="45">
        <v>4676.1000000000004</v>
      </c>
      <c r="E38" s="45">
        <f t="shared" si="0"/>
        <v>2157.6000000000004</v>
      </c>
      <c r="F38" s="45">
        <f t="shared" si="1"/>
        <v>-85.699999999999989</v>
      </c>
      <c r="G38" s="42">
        <v>14500</v>
      </c>
      <c r="H38" s="45">
        <v>14185.7</v>
      </c>
      <c r="I38" s="45">
        <f t="shared" si="3"/>
        <v>-314.29999999999927</v>
      </c>
      <c r="J38" s="41">
        <f t="shared" si="2"/>
        <v>2.2000000000000028</v>
      </c>
    </row>
    <row r="39" spans="1:10" ht="15.75" thickBot="1" x14ac:dyDescent="0.3">
      <c r="A39" s="51" t="s">
        <v>57</v>
      </c>
      <c r="B39" s="39"/>
      <c r="C39" s="44">
        <v>0</v>
      </c>
      <c r="D39" s="45">
        <v>0</v>
      </c>
      <c r="E39" s="45">
        <f t="shared" si="0"/>
        <v>0</v>
      </c>
      <c r="F39" s="45">
        <v>0</v>
      </c>
      <c r="G39" s="42">
        <v>4700</v>
      </c>
      <c r="H39" s="45">
        <v>4700</v>
      </c>
      <c r="I39" s="45">
        <f t="shared" si="3"/>
        <v>0</v>
      </c>
      <c r="J39" s="41">
        <f t="shared" si="2"/>
        <v>0</v>
      </c>
    </row>
    <row r="40" spans="1:10" ht="26.25" thickBot="1" x14ac:dyDescent="0.3">
      <c r="A40" s="52" t="s">
        <v>58</v>
      </c>
      <c r="B40" s="39"/>
      <c r="C40" s="44">
        <v>680</v>
      </c>
      <c r="D40" s="45">
        <v>1460.8</v>
      </c>
      <c r="E40" s="45">
        <f t="shared" si="0"/>
        <v>780.8</v>
      </c>
      <c r="F40" s="45">
        <f>100-ROUND(D40/C40*100,1)</f>
        <v>-114.80000000000001</v>
      </c>
      <c r="G40" s="42">
        <v>2427.8000000000002</v>
      </c>
      <c r="H40" s="45">
        <v>2405.3000000000002</v>
      </c>
      <c r="I40" s="45">
        <f t="shared" si="3"/>
        <v>-22.5</v>
      </c>
      <c r="J40" s="41">
        <f t="shared" si="2"/>
        <v>0.90000000000000568</v>
      </c>
    </row>
    <row r="41" spans="1:10" ht="26.25" thickBot="1" x14ac:dyDescent="0.3">
      <c r="A41" s="51" t="s">
        <v>59</v>
      </c>
      <c r="B41" s="39"/>
      <c r="C41" s="44">
        <v>600</v>
      </c>
      <c r="D41" s="45">
        <v>582.20000000000005</v>
      </c>
      <c r="E41" s="45">
        <f t="shared" si="0"/>
        <v>-17.799999999999955</v>
      </c>
      <c r="F41" s="45">
        <f>100-ROUND(D41/C41*100,1)</f>
        <v>3</v>
      </c>
      <c r="G41" s="42">
        <v>600</v>
      </c>
      <c r="H41" s="45">
        <v>582.20000000000005</v>
      </c>
      <c r="I41" s="45">
        <f t="shared" si="3"/>
        <v>-17.799999999999955</v>
      </c>
      <c r="J41" s="41">
        <f t="shared" si="2"/>
        <v>3</v>
      </c>
    </row>
    <row r="42" spans="1:10" ht="26.25" thickBot="1" x14ac:dyDescent="0.3">
      <c r="A42" s="53" t="s">
        <v>60</v>
      </c>
      <c r="B42" s="39"/>
      <c r="C42" s="44">
        <v>7603</v>
      </c>
      <c r="D42" s="45">
        <v>11448.2</v>
      </c>
      <c r="E42" s="45">
        <f t="shared" si="0"/>
        <v>3845.2000000000007</v>
      </c>
      <c r="F42" s="45">
        <f>100-ROUND(D42/C42*100,1)</f>
        <v>-50.599999999999994</v>
      </c>
      <c r="G42" s="42">
        <v>12088</v>
      </c>
      <c r="H42" s="45">
        <v>11448.2</v>
      </c>
      <c r="I42" s="45">
        <f>H42-G42</f>
        <v>-639.79999999999927</v>
      </c>
      <c r="J42" s="41">
        <f t="shared" ref="J42" si="5">100-ROUND(H42/G42*100,1)</f>
        <v>5.2999999999999972</v>
      </c>
    </row>
    <row r="43" spans="1:10" ht="26.25" thickBot="1" x14ac:dyDescent="0.3">
      <c r="A43" s="74" t="s">
        <v>149</v>
      </c>
      <c r="B43" s="39"/>
      <c r="C43" s="44">
        <v>922.5</v>
      </c>
      <c r="D43" s="45">
        <v>121.6</v>
      </c>
      <c r="E43" s="45">
        <f t="shared" si="0"/>
        <v>-800.9</v>
      </c>
      <c r="F43" s="45">
        <f>100-ROUND(D43/C43*100,1)</f>
        <v>86.8</v>
      </c>
      <c r="G43" s="42">
        <v>3437.5</v>
      </c>
      <c r="H43" s="45">
        <v>2445.8000000000002</v>
      </c>
      <c r="I43" s="45">
        <f>H43-G43</f>
        <v>-991.69999999999982</v>
      </c>
      <c r="J43" s="41">
        <f t="shared" ref="J43" si="6">100-ROUND(H43/G43*100,1)</f>
        <v>28.799999999999997</v>
      </c>
    </row>
    <row r="44" spans="1:10" ht="60.75" thickBot="1" x14ac:dyDescent="0.3">
      <c r="A44" s="54" t="s">
        <v>61</v>
      </c>
      <c r="B44" s="39">
        <v>1021</v>
      </c>
      <c r="C44" s="40">
        <v>0</v>
      </c>
      <c r="D44" s="45">
        <v>0</v>
      </c>
      <c r="E44" s="41">
        <f t="shared" si="0"/>
        <v>0</v>
      </c>
      <c r="F44" s="41">
        <v>0</v>
      </c>
      <c r="G44" s="42">
        <v>0</v>
      </c>
      <c r="H44" s="41">
        <v>0</v>
      </c>
      <c r="I44" s="41">
        <f t="shared" ref="I44:I50" si="7">H44-G44</f>
        <v>0</v>
      </c>
      <c r="J44" s="41">
        <v>0</v>
      </c>
    </row>
    <row r="45" spans="1:10" ht="26.25" thickBot="1" x14ac:dyDescent="0.3">
      <c r="A45" s="53" t="s">
        <v>62</v>
      </c>
      <c r="B45" s="39"/>
      <c r="C45" s="44">
        <v>0</v>
      </c>
      <c r="D45" s="45">
        <v>0</v>
      </c>
      <c r="E45" s="41">
        <v>0</v>
      </c>
      <c r="F45" s="41">
        <v>0</v>
      </c>
      <c r="G45" s="42">
        <v>0</v>
      </c>
      <c r="H45" s="45">
        <v>0</v>
      </c>
      <c r="I45" s="45">
        <f t="shared" si="7"/>
        <v>0</v>
      </c>
      <c r="J45" s="41">
        <v>0</v>
      </c>
    </row>
    <row r="46" spans="1:10" ht="26.25" thickBot="1" x14ac:dyDescent="0.3">
      <c r="A46" s="52" t="s">
        <v>63</v>
      </c>
      <c r="B46" s="39"/>
      <c r="C46" s="44">
        <v>0</v>
      </c>
      <c r="D46" s="45">
        <v>0</v>
      </c>
      <c r="E46" s="45">
        <f>D46-C46</f>
        <v>0</v>
      </c>
      <c r="F46" s="45">
        <v>0</v>
      </c>
      <c r="G46" s="42">
        <v>0</v>
      </c>
      <c r="H46" s="45">
        <v>0</v>
      </c>
      <c r="I46" s="45">
        <f t="shared" si="7"/>
        <v>0</v>
      </c>
      <c r="J46" s="41">
        <v>0</v>
      </c>
    </row>
    <row r="47" spans="1:10" ht="26.25" thickBot="1" x14ac:dyDescent="0.3">
      <c r="A47" s="53" t="s">
        <v>60</v>
      </c>
      <c r="B47" s="39"/>
      <c r="C47" s="44">
        <v>0</v>
      </c>
      <c r="D47" s="45">
        <v>0</v>
      </c>
      <c r="E47" s="45">
        <v>0</v>
      </c>
      <c r="F47" s="45">
        <v>0</v>
      </c>
      <c r="G47" s="42">
        <v>0</v>
      </c>
      <c r="H47" s="45">
        <v>0</v>
      </c>
      <c r="I47" s="45">
        <f t="shared" si="7"/>
        <v>0</v>
      </c>
      <c r="J47" s="41">
        <v>0</v>
      </c>
    </row>
    <row r="48" spans="1:10" ht="15.75" thickBot="1" x14ac:dyDescent="0.3">
      <c r="A48" s="55" t="s">
        <v>64</v>
      </c>
      <c r="B48" s="56">
        <v>1030</v>
      </c>
      <c r="C48" s="57">
        <f>C49+C50</f>
        <v>959.3</v>
      </c>
      <c r="D48" s="41">
        <f>D49+D50</f>
        <v>0</v>
      </c>
      <c r="E48" s="41">
        <f>D48-C48</f>
        <v>-959.3</v>
      </c>
      <c r="F48" s="41">
        <f>100-ROUND(D48/C48*100,1)</f>
        <v>100</v>
      </c>
      <c r="G48" s="42">
        <f>G49+G50</f>
        <v>3837.2</v>
      </c>
      <c r="H48" s="41">
        <f>H49+H50</f>
        <v>0</v>
      </c>
      <c r="I48" s="41">
        <f t="shared" si="7"/>
        <v>-3837.2</v>
      </c>
      <c r="J48" s="41">
        <f t="shared" ref="J48:J50" si="8">100-ROUND(H48/G48*100,1)</f>
        <v>100</v>
      </c>
    </row>
    <row r="49" spans="1:10" ht="39" thickBot="1" x14ac:dyDescent="0.3">
      <c r="A49" s="58" t="s">
        <v>65</v>
      </c>
      <c r="B49" s="39">
        <v>1031</v>
      </c>
      <c r="C49" s="44">
        <v>500</v>
      </c>
      <c r="D49" s="45">
        <v>0</v>
      </c>
      <c r="E49" s="45">
        <f>D49-C49</f>
        <v>-500</v>
      </c>
      <c r="F49" s="45">
        <f>100-ROUND(D49/C49*100,1)</f>
        <v>100</v>
      </c>
      <c r="G49" s="42">
        <v>2000</v>
      </c>
      <c r="H49" s="59">
        <v>0</v>
      </c>
      <c r="I49" s="45">
        <f t="shared" si="7"/>
        <v>-2000</v>
      </c>
      <c r="J49" s="41">
        <f t="shared" si="8"/>
        <v>100</v>
      </c>
    </row>
    <row r="50" spans="1:10" ht="15.75" thickBot="1" x14ac:dyDescent="0.3">
      <c r="A50" s="60" t="s">
        <v>66</v>
      </c>
      <c r="B50" s="39">
        <v>1032</v>
      </c>
      <c r="C50" s="44">
        <v>459.3</v>
      </c>
      <c r="D50" s="45">
        <v>0</v>
      </c>
      <c r="E50" s="45">
        <f>D50-C50</f>
        <v>-459.3</v>
      </c>
      <c r="F50" s="45">
        <f>100-ROUND(D50/C50*100,1)</f>
        <v>100</v>
      </c>
      <c r="G50" s="42">
        <v>1837.2</v>
      </c>
      <c r="H50" s="45">
        <v>0</v>
      </c>
      <c r="I50" s="45">
        <f t="shared" si="7"/>
        <v>-1837.2</v>
      </c>
      <c r="J50" s="41">
        <f t="shared" si="8"/>
        <v>100</v>
      </c>
    </row>
    <row r="51" spans="1:10" ht="15.75" thickBot="1" x14ac:dyDescent="0.3">
      <c r="A51" s="38" t="s">
        <v>67</v>
      </c>
      <c r="B51" s="39">
        <v>1040</v>
      </c>
      <c r="C51" s="40">
        <f>C52+C53+C54+C55</f>
        <v>14850</v>
      </c>
      <c r="D51" s="41">
        <f>D52+D55+D54+D53</f>
        <v>9776.9</v>
      </c>
      <c r="E51" s="41">
        <f>D51-C51</f>
        <v>-5073.1000000000004</v>
      </c>
      <c r="F51" s="41">
        <f>100-ROUND(D51/C51*100,1)</f>
        <v>34.200000000000003</v>
      </c>
      <c r="G51" s="42">
        <f>G52+G53+G54+G55</f>
        <v>18500</v>
      </c>
      <c r="H51" s="41">
        <f>SUM(H52:H55)</f>
        <v>16779</v>
      </c>
      <c r="I51" s="41">
        <f t="shared" si="3"/>
        <v>-1721</v>
      </c>
      <c r="J51" s="41">
        <f>100-ROUND(H51/G51*100,1)</f>
        <v>9.2999999999999972</v>
      </c>
    </row>
    <row r="52" spans="1:10" ht="15.75" thickBot="1" x14ac:dyDescent="0.3">
      <c r="A52" s="43" t="s">
        <v>68</v>
      </c>
      <c r="B52" s="39">
        <v>1041</v>
      </c>
      <c r="C52" s="44">
        <v>125</v>
      </c>
      <c r="D52" s="45">
        <v>771.1</v>
      </c>
      <c r="E52" s="45">
        <f>D52-C52</f>
        <v>646.1</v>
      </c>
      <c r="F52" s="45">
        <f>100-ROUND(D52/C52*100,1)</f>
        <v>-516.9</v>
      </c>
      <c r="G52" s="42">
        <v>500</v>
      </c>
      <c r="H52" s="59">
        <v>186</v>
      </c>
      <c r="I52" s="45">
        <f t="shared" si="3"/>
        <v>-314</v>
      </c>
      <c r="J52" s="45">
        <f t="shared" si="2"/>
        <v>62.8</v>
      </c>
    </row>
    <row r="53" spans="1:10" ht="15.75" thickBot="1" x14ac:dyDescent="0.3">
      <c r="A53" s="43" t="s">
        <v>69</v>
      </c>
      <c r="B53" s="39">
        <v>1042</v>
      </c>
      <c r="C53" s="44">
        <v>0</v>
      </c>
      <c r="D53" s="45">
        <v>0</v>
      </c>
      <c r="E53" s="45">
        <v>0</v>
      </c>
      <c r="F53" s="45">
        <v>0</v>
      </c>
      <c r="G53" s="42">
        <f>'[36]на 01.09.2022 для звіту'!L50</f>
        <v>0</v>
      </c>
      <c r="H53" s="45"/>
      <c r="I53" s="45">
        <f t="shared" si="3"/>
        <v>0</v>
      </c>
      <c r="J53" s="45">
        <v>0</v>
      </c>
    </row>
    <row r="54" spans="1:10" ht="27" customHeight="1" thickBot="1" x14ac:dyDescent="0.3">
      <c r="A54" s="43" t="s">
        <v>70</v>
      </c>
      <c r="B54" s="39">
        <v>1043</v>
      </c>
      <c r="C54" s="44">
        <v>14725</v>
      </c>
      <c r="D54" s="45">
        <v>9005.7999999999993</v>
      </c>
      <c r="E54" s="45">
        <f>D54-C54</f>
        <v>-5719.2000000000007</v>
      </c>
      <c r="F54" s="45">
        <f>100-ROUND(D54/C54*100,1)</f>
        <v>38.799999999999997</v>
      </c>
      <c r="G54" s="42">
        <v>18000</v>
      </c>
      <c r="H54" s="59">
        <v>16593</v>
      </c>
      <c r="I54" s="45">
        <f t="shared" si="3"/>
        <v>-1407</v>
      </c>
      <c r="J54" s="45">
        <f>100-ROUND(H54/G54*100,1)</f>
        <v>7.7999999999999972</v>
      </c>
    </row>
    <row r="55" spans="1:10" ht="15.75" thickBot="1" x14ac:dyDescent="0.3">
      <c r="A55" s="43" t="s">
        <v>71</v>
      </c>
      <c r="B55" s="39">
        <v>1044</v>
      </c>
      <c r="C55" s="44"/>
      <c r="D55" s="45"/>
      <c r="E55" s="45"/>
      <c r="F55" s="45"/>
      <c r="G55" s="42"/>
      <c r="H55" s="45"/>
      <c r="I55" s="45"/>
      <c r="J55" s="45"/>
    </row>
    <row r="56" spans="1:10" ht="45.75" thickBot="1" x14ac:dyDescent="0.3">
      <c r="A56" s="61" t="s">
        <v>72</v>
      </c>
      <c r="B56" s="39">
        <v>1045</v>
      </c>
      <c r="C56" s="44"/>
      <c r="D56" s="45">
        <v>345.8</v>
      </c>
      <c r="E56" s="41"/>
      <c r="F56" s="41"/>
      <c r="G56" s="42">
        <v>1575.1</v>
      </c>
      <c r="H56" s="49">
        <v>1575.1</v>
      </c>
      <c r="I56" s="41"/>
      <c r="J56" s="41"/>
    </row>
    <row r="57" spans="1:10" ht="15.75" thickBot="1" x14ac:dyDescent="0.3">
      <c r="A57" s="94" t="s">
        <v>152</v>
      </c>
      <c r="B57" s="95"/>
      <c r="C57" s="95"/>
      <c r="D57" s="95"/>
      <c r="E57" s="95"/>
      <c r="F57" s="95"/>
      <c r="G57" s="95"/>
      <c r="H57" s="95"/>
      <c r="I57" s="95"/>
      <c r="J57" s="96"/>
    </row>
    <row r="58" spans="1:10" ht="15.75" thickBot="1" x14ac:dyDescent="0.3">
      <c r="A58" s="61" t="s">
        <v>73</v>
      </c>
      <c r="B58" s="39">
        <v>1050</v>
      </c>
      <c r="C58" s="62">
        <v>16761.7</v>
      </c>
      <c r="D58" s="45">
        <v>16261.4</v>
      </c>
      <c r="E58" s="45">
        <f t="shared" ref="E58:E70" si="9">D58-C58</f>
        <v>-500.30000000000109</v>
      </c>
      <c r="F58" s="45">
        <f t="shared" ref="F58:F70" si="10">100-ROUND(D58/C58*100,1)</f>
        <v>3</v>
      </c>
      <c r="G58" s="42">
        <v>63565.7</v>
      </c>
      <c r="H58" s="45">
        <v>64161.599999999999</v>
      </c>
      <c r="I58" s="45">
        <f>H58-G58</f>
        <v>595.90000000000146</v>
      </c>
      <c r="J58" s="45">
        <f>100-ROUND(H58/G58*100,1)</f>
        <v>-0.90000000000000568</v>
      </c>
    </row>
    <row r="59" spans="1:10" ht="15.75" thickBot="1" x14ac:dyDescent="0.3">
      <c r="A59" s="61" t="s">
        <v>74</v>
      </c>
      <c r="B59" s="39">
        <v>1060</v>
      </c>
      <c r="C59" s="62">
        <v>3679.8</v>
      </c>
      <c r="D59" s="45">
        <v>3482.2</v>
      </c>
      <c r="E59" s="45">
        <f t="shared" si="9"/>
        <v>-197.60000000000036</v>
      </c>
      <c r="F59" s="45">
        <f t="shared" si="10"/>
        <v>5.4000000000000057</v>
      </c>
      <c r="G59" s="42">
        <v>13956.6</v>
      </c>
      <c r="H59" s="45">
        <v>13766.1</v>
      </c>
      <c r="I59" s="45">
        <f t="shared" ref="I59:I77" si="11">H59-G59</f>
        <v>-190.5</v>
      </c>
      <c r="J59" s="45">
        <f t="shared" ref="J59:J77" si="12">100-ROUND(H59/G59*100,1)</f>
        <v>1.4000000000000057</v>
      </c>
    </row>
    <row r="60" spans="1:10" ht="15.75" thickBot="1" x14ac:dyDescent="0.3">
      <c r="A60" s="61" t="s">
        <v>75</v>
      </c>
      <c r="B60" s="39">
        <v>1070</v>
      </c>
      <c r="C60" s="62">
        <v>3717.9</v>
      </c>
      <c r="D60" s="45">
        <v>4421</v>
      </c>
      <c r="E60" s="45">
        <f t="shared" si="9"/>
        <v>703.09999999999991</v>
      </c>
      <c r="F60" s="45">
        <f t="shared" si="10"/>
        <v>-18.900000000000006</v>
      </c>
      <c r="G60" s="42">
        <v>8037.9</v>
      </c>
      <c r="H60" s="59">
        <v>7945.8</v>
      </c>
      <c r="I60" s="45">
        <f>H60-G60</f>
        <v>-92.099999999999454</v>
      </c>
      <c r="J60" s="45">
        <f t="shared" si="12"/>
        <v>1.0999999999999943</v>
      </c>
    </row>
    <row r="61" spans="1:10" ht="15.75" thickBot="1" x14ac:dyDescent="0.3">
      <c r="A61" s="61" t="s">
        <v>76</v>
      </c>
      <c r="B61" s="39">
        <v>1080</v>
      </c>
      <c r="C61" s="62">
        <v>6000</v>
      </c>
      <c r="D61" s="45">
        <v>1864.4</v>
      </c>
      <c r="E61" s="45">
        <f t="shared" si="9"/>
        <v>-4135.6000000000004</v>
      </c>
      <c r="F61" s="45">
        <f t="shared" si="10"/>
        <v>68.900000000000006</v>
      </c>
      <c r="G61" s="42">
        <v>15000</v>
      </c>
      <c r="H61" s="59">
        <v>14982</v>
      </c>
      <c r="I61" s="45">
        <f t="shared" si="11"/>
        <v>-18</v>
      </c>
      <c r="J61" s="45">
        <f t="shared" si="12"/>
        <v>9.9999999999994316E-2</v>
      </c>
    </row>
    <row r="62" spans="1:10" ht="15.75" thickBot="1" x14ac:dyDescent="0.3">
      <c r="A62" s="61" t="s">
        <v>77</v>
      </c>
      <c r="B62" s="39">
        <v>1090</v>
      </c>
      <c r="C62" s="62">
        <v>500</v>
      </c>
      <c r="D62" s="45">
        <v>610.79999999999995</v>
      </c>
      <c r="E62" s="45">
        <f t="shared" si="9"/>
        <v>110.79999999999995</v>
      </c>
      <c r="F62" s="45">
        <f t="shared" si="10"/>
        <v>-22.200000000000003</v>
      </c>
      <c r="G62" s="42">
        <v>1600</v>
      </c>
      <c r="H62" s="45">
        <v>1406.5</v>
      </c>
      <c r="I62" s="45">
        <f t="shared" si="11"/>
        <v>-193.5</v>
      </c>
      <c r="J62" s="45">
        <f t="shared" si="12"/>
        <v>12.099999999999994</v>
      </c>
    </row>
    <row r="63" spans="1:10" ht="15.75" thickBot="1" x14ac:dyDescent="0.3">
      <c r="A63" s="61" t="s">
        <v>78</v>
      </c>
      <c r="B63" s="39">
        <v>1100</v>
      </c>
      <c r="C63" s="79">
        <v>1430</v>
      </c>
      <c r="D63" s="45">
        <v>797.4</v>
      </c>
      <c r="E63" s="45">
        <f t="shared" si="9"/>
        <v>-632.6</v>
      </c>
      <c r="F63" s="45">
        <f t="shared" si="10"/>
        <v>44.2</v>
      </c>
      <c r="G63" s="42">
        <v>2797.8</v>
      </c>
      <c r="H63" s="45">
        <v>2777.9</v>
      </c>
      <c r="I63" s="45">
        <f t="shared" si="11"/>
        <v>-19.900000000000091</v>
      </c>
      <c r="J63" s="45">
        <f t="shared" si="12"/>
        <v>0.70000000000000284</v>
      </c>
    </row>
    <row r="64" spans="1:10" ht="15.75" thickBot="1" x14ac:dyDescent="0.3">
      <c r="A64" s="61" t="s">
        <v>79</v>
      </c>
      <c r="B64" s="39">
        <v>1110</v>
      </c>
      <c r="C64" s="62">
        <v>150</v>
      </c>
      <c r="D64" s="45">
        <v>84.7</v>
      </c>
      <c r="E64" s="45">
        <f t="shared" si="9"/>
        <v>-65.3</v>
      </c>
      <c r="F64" s="45">
        <f t="shared" si="10"/>
        <v>43.5</v>
      </c>
      <c r="G64" s="42">
        <v>600</v>
      </c>
      <c r="H64" s="45">
        <v>301.10000000000002</v>
      </c>
      <c r="I64" s="45">
        <f t="shared" si="11"/>
        <v>-298.89999999999998</v>
      </c>
      <c r="J64" s="45">
        <f t="shared" si="12"/>
        <v>49.8</v>
      </c>
    </row>
    <row r="65" spans="1:12" ht="30.75" thickBot="1" x14ac:dyDescent="0.3">
      <c r="A65" s="61" t="s">
        <v>80</v>
      </c>
      <c r="B65" s="39">
        <v>1120</v>
      </c>
      <c r="C65" s="40">
        <f>C66+C67+C68+C69+C70+C71</f>
        <v>2518.5</v>
      </c>
      <c r="D65" s="41">
        <f>D67+D68+D70+D66+D69</f>
        <v>6452.1</v>
      </c>
      <c r="E65" s="41">
        <f t="shared" si="9"/>
        <v>3933.6000000000004</v>
      </c>
      <c r="F65" s="41">
        <f t="shared" si="10"/>
        <v>-156.19999999999999</v>
      </c>
      <c r="G65" s="42">
        <f>G66+G67+G68+G69+G70+G71</f>
        <v>15509.999999999998</v>
      </c>
      <c r="H65" s="41">
        <f>H67+H68+H70+H66+H69</f>
        <v>15190.5</v>
      </c>
      <c r="I65" s="41">
        <f t="shared" si="11"/>
        <v>-319.49999999999818</v>
      </c>
      <c r="J65" s="41">
        <f t="shared" si="12"/>
        <v>2.0999999999999943</v>
      </c>
    </row>
    <row r="66" spans="1:12" ht="15.75" thickBot="1" x14ac:dyDescent="0.3">
      <c r="A66" s="43" t="s">
        <v>81</v>
      </c>
      <c r="B66" s="39">
        <v>1121</v>
      </c>
      <c r="C66" s="21">
        <v>1187</v>
      </c>
      <c r="D66" s="45">
        <v>4447.8</v>
      </c>
      <c r="E66" s="45">
        <f t="shared" si="9"/>
        <v>3260.8</v>
      </c>
      <c r="F66" s="45">
        <f t="shared" si="10"/>
        <v>-274.7</v>
      </c>
      <c r="G66" s="46">
        <v>10640</v>
      </c>
      <c r="H66" s="45">
        <v>10639.9</v>
      </c>
      <c r="I66" s="45">
        <f t="shared" si="11"/>
        <v>-0.1000000000003638</v>
      </c>
      <c r="J66" s="45">
        <f t="shared" si="12"/>
        <v>0</v>
      </c>
      <c r="K66" s="75"/>
      <c r="L66" s="29" t="s">
        <v>151</v>
      </c>
    </row>
    <row r="67" spans="1:12" ht="30.75" thickBot="1" x14ac:dyDescent="0.3">
      <c r="A67" s="43" t="s">
        <v>82</v>
      </c>
      <c r="B67" s="39">
        <v>1122</v>
      </c>
      <c r="C67" s="21">
        <v>124.6</v>
      </c>
      <c r="D67" s="45">
        <v>208.1</v>
      </c>
      <c r="E67" s="45">
        <f t="shared" si="9"/>
        <v>83.5</v>
      </c>
      <c r="F67" s="45">
        <f t="shared" si="10"/>
        <v>-67</v>
      </c>
      <c r="G67" s="46">
        <v>656.4</v>
      </c>
      <c r="H67" s="45">
        <v>652</v>
      </c>
      <c r="I67" s="45">
        <f t="shared" si="11"/>
        <v>-4.3999999999999773</v>
      </c>
      <c r="J67" s="45">
        <f t="shared" si="12"/>
        <v>0.70000000000000284</v>
      </c>
    </row>
    <row r="68" spans="1:12" ht="15.75" thickBot="1" x14ac:dyDescent="0.3">
      <c r="A68" s="43" t="s">
        <v>83</v>
      </c>
      <c r="B68" s="39">
        <v>1123</v>
      </c>
      <c r="C68" s="21">
        <v>945.5</v>
      </c>
      <c r="D68" s="45">
        <v>1699.7</v>
      </c>
      <c r="E68" s="45">
        <f t="shared" si="9"/>
        <v>754.2</v>
      </c>
      <c r="F68" s="45">
        <f t="shared" si="10"/>
        <v>-79.800000000000011</v>
      </c>
      <c r="G68" s="46">
        <v>3798.2</v>
      </c>
      <c r="H68" s="45">
        <v>3693.1</v>
      </c>
      <c r="I68" s="45">
        <f t="shared" si="11"/>
        <v>-105.09999999999991</v>
      </c>
      <c r="J68" s="45">
        <f t="shared" si="12"/>
        <v>2.7999999999999972</v>
      </c>
    </row>
    <row r="69" spans="1:12" ht="15.75" thickBot="1" x14ac:dyDescent="0.3">
      <c r="A69" s="43" t="s">
        <v>84</v>
      </c>
      <c r="B69" s="39">
        <v>1124</v>
      </c>
      <c r="C69" s="21">
        <v>176.6</v>
      </c>
      <c r="D69" s="45">
        <v>3</v>
      </c>
      <c r="E69" s="45">
        <f t="shared" si="9"/>
        <v>-173.6</v>
      </c>
      <c r="F69" s="45">
        <f t="shared" si="10"/>
        <v>98.3</v>
      </c>
      <c r="G69" s="46">
        <v>185.6</v>
      </c>
      <c r="H69" s="45">
        <v>11.9</v>
      </c>
      <c r="I69" s="45">
        <f t="shared" si="11"/>
        <v>-173.7</v>
      </c>
      <c r="J69" s="45">
        <f t="shared" si="12"/>
        <v>93.6</v>
      </c>
    </row>
    <row r="70" spans="1:12" ht="15.75" thickBot="1" x14ac:dyDescent="0.3">
      <c r="A70" s="43" t="s">
        <v>85</v>
      </c>
      <c r="B70" s="39">
        <v>1125</v>
      </c>
      <c r="C70" s="21">
        <v>84.8</v>
      </c>
      <c r="D70" s="45">
        <v>93.5</v>
      </c>
      <c r="E70" s="45">
        <f t="shared" si="9"/>
        <v>8.7000000000000028</v>
      </c>
      <c r="F70" s="45">
        <f t="shared" si="10"/>
        <v>-10.299999999999997</v>
      </c>
      <c r="G70" s="46">
        <v>229.8</v>
      </c>
      <c r="H70" s="45">
        <v>193.6</v>
      </c>
      <c r="I70" s="45">
        <f t="shared" si="11"/>
        <v>-36.200000000000017</v>
      </c>
      <c r="J70" s="45">
        <f t="shared" si="12"/>
        <v>15.799999999999997</v>
      </c>
    </row>
    <row r="71" spans="1:12" ht="15.75" thickBot="1" x14ac:dyDescent="0.3">
      <c r="A71" s="43" t="s">
        <v>86</v>
      </c>
      <c r="B71" s="39">
        <v>1126</v>
      </c>
      <c r="C71" s="44">
        <v>0</v>
      </c>
      <c r="D71" s="45">
        <v>0</v>
      </c>
      <c r="E71" s="45">
        <v>0</v>
      </c>
      <c r="F71" s="45">
        <v>0</v>
      </c>
      <c r="G71" s="46">
        <f>'[36]на 01.09.2022 для звіту'!L69</f>
        <v>0</v>
      </c>
      <c r="H71" s="45"/>
      <c r="I71" s="45">
        <v>0</v>
      </c>
      <c r="J71" s="45">
        <v>0</v>
      </c>
    </row>
    <row r="72" spans="1:12" ht="45.75" thickBot="1" x14ac:dyDescent="0.3">
      <c r="A72" s="61" t="s">
        <v>87</v>
      </c>
      <c r="B72" s="39">
        <v>1130</v>
      </c>
      <c r="C72" s="57">
        <v>58.7</v>
      </c>
      <c r="D72" s="45">
        <v>39.1</v>
      </c>
      <c r="E72" s="45">
        <f t="shared" ref="E72:E77" si="13">D72-C72</f>
        <v>-19.600000000000001</v>
      </c>
      <c r="F72" s="45">
        <f t="shared" ref="F72:F77" si="14">100-ROUND(D72/C72*100,1)</f>
        <v>33.400000000000006</v>
      </c>
      <c r="G72" s="42">
        <v>135.1</v>
      </c>
      <c r="H72" s="45">
        <v>112.6</v>
      </c>
      <c r="I72" s="45">
        <f t="shared" si="11"/>
        <v>-22.5</v>
      </c>
      <c r="J72" s="45">
        <f t="shared" si="12"/>
        <v>16.700000000000003</v>
      </c>
    </row>
    <row r="73" spans="1:12" ht="15.75" thickBot="1" x14ac:dyDescent="0.3">
      <c r="A73" s="61" t="s">
        <v>88</v>
      </c>
      <c r="B73" s="39">
        <v>1140</v>
      </c>
      <c r="C73" s="57">
        <v>45</v>
      </c>
      <c r="D73" s="45">
        <v>53.7</v>
      </c>
      <c r="E73" s="45">
        <f t="shared" si="13"/>
        <v>8.7000000000000028</v>
      </c>
      <c r="F73" s="45">
        <f t="shared" si="14"/>
        <v>-19.299999999999997</v>
      </c>
      <c r="G73" s="42">
        <v>290</v>
      </c>
      <c r="H73" s="45">
        <v>289.89999999999998</v>
      </c>
      <c r="I73" s="45">
        <f t="shared" si="11"/>
        <v>-0.10000000000002274</v>
      </c>
      <c r="J73" s="45">
        <f t="shared" si="12"/>
        <v>0</v>
      </c>
    </row>
    <row r="74" spans="1:12" ht="15.75" thickBot="1" x14ac:dyDescent="0.3">
      <c r="A74" s="61" t="s">
        <v>89</v>
      </c>
      <c r="B74" s="39">
        <v>1150</v>
      </c>
      <c r="C74" s="57">
        <v>390</v>
      </c>
      <c r="D74" s="45">
        <v>396.7</v>
      </c>
      <c r="E74" s="45">
        <f t="shared" si="13"/>
        <v>6.6999999999999886</v>
      </c>
      <c r="F74" s="45">
        <f t="shared" si="14"/>
        <v>-1.7000000000000028</v>
      </c>
      <c r="G74" s="42">
        <v>890</v>
      </c>
      <c r="H74" s="45">
        <v>880.7</v>
      </c>
      <c r="I74" s="45">
        <f t="shared" si="11"/>
        <v>-9.2999999999999545</v>
      </c>
      <c r="J74" s="45">
        <f t="shared" si="12"/>
        <v>1</v>
      </c>
    </row>
    <row r="75" spans="1:12" ht="15.75" thickBot="1" x14ac:dyDescent="0.3">
      <c r="A75" s="61" t="s">
        <v>90</v>
      </c>
      <c r="B75" s="39">
        <v>1160</v>
      </c>
      <c r="C75" s="57">
        <v>14903</v>
      </c>
      <c r="D75" s="45">
        <v>18432.8</v>
      </c>
      <c r="E75" s="45">
        <f t="shared" si="13"/>
        <v>3529.7999999999993</v>
      </c>
      <c r="F75" s="45">
        <f t="shared" si="14"/>
        <v>-23.700000000000003</v>
      </c>
      <c r="G75" s="42">
        <v>22363.1</v>
      </c>
      <c r="H75" s="59">
        <v>21703.9</v>
      </c>
      <c r="I75" s="45">
        <f t="shared" si="11"/>
        <v>-659.19999999999709</v>
      </c>
      <c r="J75" s="45">
        <f t="shared" si="12"/>
        <v>2.9000000000000057</v>
      </c>
    </row>
    <row r="76" spans="1:12" ht="15.75" thickBot="1" x14ac:dyDescent="0.3">
      <c r="A76" s="61" t="s">
        <v>91</v>
      </c>
      <c r="B76" s="39">
        <v>1170</v>
      </c>
      <c r="C76" s="57">
        <f>C77</f>
        <v>2522.5</v>
      </c>
      <c r="D76" s="41">
        <f>D77</f>
        <v>832.6</v>
      </c>
      <c r="E76" s="41">
        <f t="shared" si="13"/>
        <v>-1689.9</v>
      </c>
      <c r="F76" s="41">
        <f t="shared" si="14"/>
        <v>67</v>
      </c>
      <c r="G76" s="42">
        <f>G77</f>
        <v>5437.5</v>
      </c>
      <c r="H76" s="41">
        <f>H77</f>
        <v>4404</v>
      </c>
      <c r="I76" s="41">
        <f t="shared" si="11"/>
        <v>-1033.5</v>
      </c>
      <c r="J76" s="45">
        <f t="shared" si="12"/>
        <v>19</v>
      </c>
    </row>
    <row r="77" spans="1:12" ht="15.75" thickBot="1" x14ac:dyDescent="0.3">
      <c r="A77" s="43" t="s">
        <v>150</v>
      </c>
      <c r="B77" s="39">
        <v>1171</v>
      </c>
      <c r="C77" s="44">
        <v>2522.5</v>
      </c>
      <c r="D77" s="45">
        <v>832.6</v>
      </c>
      <c r="E77" s="45">
        <f t="shared" si="13"/>
        <v>-1689.9</v>
      </c>
      <c r="F77" s="45">
        <f t="shared" si="14"/>
        <v>67</v>
      </c>
      <c r="G77" s="46">
        <v>5437.5</v>
      </c>
      <c r="H77" s="45">
        <v>4404</v>
      </c>
      <c r="I77" s="45">
        <f t="shared" si="11"/>
        <v>-1033.5</v>
      </c>
      <c r="J77" s="45">
        <f t="shared" si="12"/>
        <v>19</v>
      </c>
    </row>
    <row r="78" spans="1:12" ht="15.75" thickBot="1" x14ac:dyDescent="0.3">
      <c r="A78" s="61" t="s">
        <v>93</v>
      </c>
      <c r="B78" s="39">
        <v>1180</v>
      </c>
      <c r="C78" s="44">
        <v>0</v>
      </c>
      <c r="D78" s="45"/>
      <c r="E78" s="45"/>
      <c r="F78" s="45"/>
      <c r="G78" s="42">
        <f>'[36]на 01.09.2022 для звіту'!L76</f>
        <v>0</v>
      </c>
      <c r="H78" s="45"/>
      <c r="I78" s="45"/>
      <c r="J78" s="45"/>
    </row>
    <row r="79" spans="1:12" ht="15.75" thickBot="1" x14ac:dyDescent="0.3">
      <c r="A79" s="38" t="s">
        <v>94</v>
      </c>
      <c r="B79" s="39">
        <v>1190</v>
      </c>
      <c r="C79" s="40">
        <f>C33+C36+C51+C48+C56</f>
        <v>52677.100000000006</v>
      </c>
      <c r="D79" s="45">
        <f>D33+D36+D56+D51+D48</f>
        <v>53958.600000000006</v>
      </c>
      <c r="E79" s="45">
        <f>D79-C79</f>
        <v>1281.5</v>
      </c>
      <c r="F79" s="45">
        <f>100-ROUND(D79/C79*100,1)</f>
        <v>-2.4000000000000057</v>
      </c>
      <c r="G79" s="42">
        <f>G33+G36+G51+G48+G56</f>
        <v>154883.70000000004</v>
      </c>
      <c r="H79" s="45">
        <f>H33+H36+H51+H56</f>
        <v>148152.26</v>
      </c>
      <c r="I79" s="45">
        <f t="shared" ref="I79" si="15">H79-G79</f>
        <v>-6731.4400000000314</v>
      </c>
      <c r="J79" s="45">
        <f>100-ROUND(H79/G79*100,1)</f>
        <v>4.2999999999999972</v>
      </c>
    </row>
    <row r="80" spans="1:12" ht="15.75" thickBot="1" x14ac:dyDescent="0.3">
      <c r="A80" s="38" t="s">
        <v>95</v>
      </c>
      <c r="B80" s="39">
        <v>1200</v>
      </c>
      <c r="C80" s="40">
        <f>C58+C59+C60+C61+C62+C63+C64+C65+C72+C73+C74+C75+C76</f>
        <v>52677.1</v>
      </c>
      <c r="D80" s="45">
        <f>D58+D59+D60+D61+D62+D63+D64+D65+D72+D73+D75+D74+D76</f>
        <v>53728.899999999987</v>
      </c>
      <c r="E80" s="45">
        <f>D80-C80</f>
        <v>1051.7999999999884</v>
      </c>
      <c r="F80" s="45">
        <f>100-ROUND(D80/C80*100,1)</f>
        <v>-2</v>
      </c>
      <c r="G80" s="42">
        <f>G58+G59+G60+G61+G62+G63+G64+G65+G72+G73+G74+G75+G76</f>
        <v>150183.70000000001</v>
      </c>
      <c r="H80" s="45">
        <f>H58+H59+H60+H61+H62+H63+H64+H65+H72+H73+H75+H74+H76</f>
        <v>147922.6</v>
      </c>
      <c r="I80" s="45">
        <f>I58+I59+I60+I61+I62+I63+I64+I65+I72+I73+I75</f>
        <v>-1218.2999999999934</v>
      </c>
      <c r="J80" s="45">
        <f t="shared" ref="J80" si="16">100-ROUND(H80/G80*100,1)</f>
        <v>1.5</v>
      </c>
    </row>
    <row r="81" spans="1:10" ht="15.75" thickBot="1" x14ac:dyDescent="0.3">
      <c r="A81" s="38" t="s">
        <v>96</v>
      </c>
      <c r="B81" s="39">
        <v>1210</v>
      </c>
      <c r="C81" s="40">
        <f>C79-C80</f>
        <v>0</v>
      </c>
      <c r="D81" s="59">
        <f>D79-D80</f>
        <v>229.70000000001892</v>
      </c>
      <c r="E81" s="45"/>
      <c r="F81" s="45"/>
      <c r="G81" s="42">
        <f>G79-G80</f>
        <v>4700.0000000000291</v>
      </c>
      <c r="H81" s="59">
        <f>H79-H80</f>
        <v>229.66000000000349</v>
      </c>
      <c r="I81" s="45"/>
      <c r="J81" s="45"/>
    </row>
    <row r="82" spans="1:10" ht="15.75" thickBot="1" x14ac:dyDescent="0.3">
      <c r="A82" s="61"/>
      <c r="B82" s="39"/>
      <c r="C82" s="44"/>
      <c r="D82" s="45"/>
      <c r="E82" s="45"/>
      <c r="F82" s="45"/>
      <c r="G82" s="46"/>
      <c r="H82" s="45"/>
      <c r="I82" s="45"/>
      <c r="J82" s="45"/>
    </row>
    <row r="83" spans="1:10" ht="15.75" thickBot="1" x14ac:dyDescent="0.3">
      <c r="A83" s="38" t="s">
        <v>97</v>
      </c>
      <c r="B83" s="39"/>
      <c r="C83" s="44"/>
      <c r="D83" s="45"/>
      <c r="E83" s="45"/>
      <c r="F83" s="45"/>
      <c r="G83" s="46"/>
      <c r="H83" s="45"/>
      <c r="I83" s="45"/>
      <c r="J83" s="45"/>
    </row>
    <row r="84" spans="1:10" ht="30.75" thickBot="1" x14ac:dyDescent="0.3">
      <c r="A84" s="61" t="s">
        <v>98</v>
      </c>
      <c r="B84" s="39">
        <v>2010</v>
      </c>
      <c r="C84" s="44"/>
      <c r="D84" s="45"/>
      <c r="E84" s="45"/>
      <c r="F84" s="45"/>
      <c r="G84" s="46"/>
      <c r="H84" s="45"/>
      <c r="I84" s="45"/>
      <c r="J84" s="45"/>
    </row>
    <row r="85" spans="1:10" ht="30.75" thickBot="1" x14ac:dyDescent="0.3">
      <c r="A85" s="61" t="s">
        <v>99</v>
      </c>
      <c r="B85" s="39">
        <v>2020</v>
      </c>
      <c r="C85" s="44"/>
      <c r="D85" s="45"/>
      <c r="E85" s="45"/>
      <c r="F85" s="45"/>
      <c r="G85" s="46"/>
      <c r="H85" s="45"/>
      <c r="I85" s="45"/>
      <c r="J85" s="45"/>
    </row>
    <row r="86" spans="1:10" ht="30.75" thickBot="1" x14ac:dyDescent="0.3">
      <c r="A86" s="61" t="s">
        <v>100</v>
      </c>
      <c r="B86" s="39">
        <v>2030</v>
      </c>
      <c r="C86" s="44"/>
      <c r="D86" s="45"/>
      <c r="E86" s="45"/>
      <c r="F86" s="45"/>
      <c r="G86" s="46"/>
      <c r="H86" s="45"/>
      <c r="I86" s="45"/>
      <c r="J86" s="45"/>
    </row>
    <row r="87" spans="1:10" ht="15.75" thickBot="1" x14ac:dyDescent="0.3">
      <c r="A87" s="61" t="s">
        <v>101</v>
      </c>
      <c r="B87" s="39">
        <v>2040</v>
      </c>
      <c r="C87" s="44"/>
      <c r="D87" s="45"/>
      <c r="E87" s="45"/>
      <c r="F87" s="45"/>
      <c r="G87" s="46"/>
      <c r="H87" s="45"/>
      <c r="I87" s="45"/>
      <c r="J87" s="45"/>
    </row>
    <row r="88" spans="1:10" ht="15.75" thickBot="1" x14ac:dyDescent="0.3">
      <c r="A88" s="61"/>
      <c r="B88" s="39"/>
      <c r="C88" s="44"/>
      <c r="D88" s="45"/>
      <c r="E88" s="45"/>
      <c r="F88" s="45"/>
      <c r="G88" s="46"/>
      <c r="H88" s="45"/>
      <c r="I88" s="45"/>
      <c r="J88" s="45"/>
    </row>
    <row r="89" spans="1:10" ht="15.75" thickBot="1" x14ac:dyDescent="0.3">
      <c r="A89" s="38" t="s">
        <v>102</v>
      </c>
      <c r="B89" s="39"/>
      <c r="C89" s="44"/>
      <c r="D89" s="45"/>
      <c r="E89" s="45"/>
      <c r="F89" s="45"/>
      <c r="G89" s="46"/>
      <c r="H89" s="45"/>
      <c r="I89" s="45"/>
      <c r="J89" s="45"/>
    </row>
    <row r="90" spans="1:10" ht="15.75" thickBot="1" x14ac:dyDescent="0.3">
      <c r="A90" s="61" t="s">
        <v>103</v>
      </c>
      <c r="B90" s="39">
        <v>3010</v>
      </c>
      <c r="C90" s="44"/>
      <c r="D90" s="45"/>
      <c r="E90" s="45"/>
      <c r="F90" s="45"/>
      <c r="G90" s="46"/>
      <c r="H90" s="45"/>
      <c r="I90" s="45"/>
      <c r="J90" s="45"/>
    </row>
    <row r="91" spans="1:10" ht="30.75" thickBot="1" x14ac:dyDescent="0.3">
      <c r="A91" s="43" t="s">
        <v>104</v>
      </c>
      <c r="B91" s="39">
        <v>3011</v>
      </c>
      <c r="C91" s="44"/>
      <c r="D91" s="45"/>
      <c r="E91" s="45"/>
      <c r="F91" s="45"/>
      <c r="G91" s="46"/>
      <c r="H91" s="45"/>
      <c r="I91" s="45"/>
      <c r="J91" s="45"/>
    </row>
    <row r="92" spans="1:10" ht="15.75" thickBot="1" x14ac:dyDescent="0.3">
      <c r="A92" s="38" t="s">
        <v>105</v>
      </c>
      <c r="B92" s="39">
        <v>3020</v>
      </c>
      <c r="C92" s="41">
        <f>C93+C99</f>
        <v>15825.5</v>
      </c>
      <c r="D92" s="41">
        <f>D93+D99+D102</f>
        <v>19265.400000000001</v>
      </c>
      <c r="E92" s="41">
        <f>D92-C92</f>
        <v>3439.9000000000015</v>
      </c>
      <c r="F92" s="41">
        <f>100-ROUND(D92/C92*100,1)</f>
        <v>-21.700000000000003</v>
      </c>
      <c r="G92" s="42">
        <f>G93+G99+G102</f>
        <v>27800.6</v>
      </c>
      <c r="H92" s="41">
        <f>H93+H99+H102</f>
        <v>26107.9</v>
      </c>
      <c r="I92" s="41">
        <f>H92-G92</f>
        <v>-1692.6999999999971</v>
      </c>
      <c r="J92" s="41">
        <f t="shared" ref="J92:J93" si="17">100-ROUND(H92/G92*100,1)</f>
        <v>6.0999999999999943</v>
      </c>
    </row>
    <row r="93" spans="1:10" ht="27" customHeight="1" thickBot="1" x14ac:dyDescent="0.3">
      <c r="A93" s="63" t="s">
        <v>106</v>
      </c>
      <c r="B93" s="56"/>
      <c r="C93" s="41">
        <f>C96+C95+C97+C98</f>
        <v>14903</v>
      </c>
      <c r="D93" s="41">
        <f>D96+D95+D97+D98</f>
        <v>18432.800000000003</v>
      </c>
      <c r="E93" s="41">
        <f>D93-C93</f>
        <v>3529.8000000000029</v>
      </c>
      <c r="F93" s="41">
        <f>100-ROUND(D93/C93*100,1)</f>
        <v>-23.700000000000003</v>
      </c>
      <c r="G93" s="42">
        <f>G96+G95+G98</f>
        <v>22363.1</v>
      </c>
      <c r="H93" s="42">
        <f>H96+H95+H98+H97</f>
        <v>21703.9</v>
      </c>
      <c r="I93" s="41">
        <f>H93-G93</f>
        <v>-659.19999999999709</v>
      </c>
      <c r="J93" s="41">
        <f t="shared" si="17"/>
        <v>2.9000000000000057</v>
      </c>
    </row>
    <row r="94" spans="1:10" ht="15.75" thickBot="1" x14ac:dyDescent="0.3">
      <c r="A94" s="43" t="s">
        <v>107</v>
      </c>
      <c r="B94" s="39">
        <v>3021</v>
      </c>
      <c r="C94" s="45">
        <v>0</v>
      </c>
      <c r="D94" s="45">
        <v>0</v>
      </c>
      <c r="E94" s="45">
        <v>0</v>
      </c>
      <c r="F94" s="45">
        <v>0</v>
      </c>
      <c r="G94" s="46">
        <v>0</v>
      </c>
      <c r="H94" s="45">
        <v>0</v>
      </c>
      <c r="I94" s="45">
        <v>0</v>
      </c>
      <c r="J94" s="45">
        <v>0</v>
      </c>
    </row>
    <row r="95" spans="1:10" ht="30.75" thickBot="1" x14ac:dyDescent="0.3">
      <c r="A95" s="43" t="s">
        <v>109</v>
      </c>
      <c r="B95" s="39">
        <v>3022</v>
      </c>
      <c r="C95" s="45">
        <v>7603</v>
      </c>
      <c r="D95" s="45">
        <v>11448.2</v>
      </c>
      <c r="E95" s="45">
        <f>D95-C95</f>
        <v>3845.2000000000007</v>
      </c>
      <c r="F95" s="45">
        <f>100-ROUND(D95/C95*100,1)</f>
        <v>-50.599999999999994</v>
      </c>
      <c r="G95" s="46">
        <v>12088</v>
      </c>
      <c r="H95" s="45">
        <v>11448.2</v>
      </c>
      <c r="I95" s="45">
        <f>H95-G95</f>
        <v>-639.79999999999927</v>
      </c>
      <c r="J95" s="45">
        <f>100-ROUND(H95/G95*100,1)</f>
        <v>5.2999999999999972</v>
      </c>
    </row>
    <row r="96" spans="1:10" ht="30.75" thickBot="1" x14ac:dyDescent="0.3">
      <c r="A96" s="43" t="s">
        <v>108</v>
      </c>
      <c r="B96" s="39"/>
      <c r="C96" s="45">
        <v>0</v>
      </c>
      <c r="D96" s="45">
        <v>0</v>
      </c>
      <c r="E96" s="45">
        <f>D96-C96</f>
        <v>0</v>
      </c>
      <c r="F96" s="45">
        <v>0</v>
      </c>
      <c r="G96" s="46">
        <v>609</v>
      </c>
      <c r="H96" s="45">
        <v>608.29999999999995</v>
      </c>
      <c r="I96" s="45">
        <f>H96-G96</f>
        <v>-0.70000000000004547</v>
      </c>
      <c r="J96" s="45">
        <f>100-ROUND(H96/G96*100,1)</f>
        <v>9.9999999999994316E-2</v>
      </c>
    </row>
    <row r="97" spans="1:10" ht="30.75" thickBot="1" x14ac:dyDescent="0.3">
      <c r="A97" s="43" t="s">
        <v>110</v>
      </c>
      <c r="B97" s="39">
        <v>3023</v>
      </c>
      <c r="C97" s="45">
        <v>0</v>
      </c>
      <c r="D97" s="45">
        <v>0</v>
      </c>
      <c r="E97" s="45">
        <v>0</v>
      </c>
      <c r="F97" s="45">
        <v>0</v>
      </c>
      <c r="G97" s="46">
        <v>0</v>
      </c>
      <c r="H97" s="45">
        <v>0</v>
      </c>
      <c r="I97" s="45">
        <v>0</v>
      </c>
      <c r="J97" s="45">
        <v>0</v>
      </c>
    </row>
    <row r="98" spans="1:10" ht="30.75" thickBot="1" x14ac:dyDescent="0.3">
      <c r="A98" s="43" t="s">
        <v>111</v>
      </c>
      <c r="B98" s="39">
        <v>3024</v>
      </c>
      <c r="C98" s="45">
        <v>7300</v>
      </c>
      <c r="D98" s="45">
        <v>6984.6</v>
      </c>
      <c r="E98" s="45">
        <f>D98-C98</f>
        <v>-315.39999999999964</v>
      </c>
      <c r="F98" s="45">
        <f>100-ROUND(D98/C98*100,1)</f>
        <v>4.2999999999999972</v>
      </c>
      <c r="G98" s="46">
        <v>9666.1</v>
      </c>
      <c r="H98" s="59">
        <v>9647.4</v>
      </c>
      <c r="I98" s="45">
        <f>H98-G98</f>
        <v>-18.700000000000728</v>
      </c>
      <c r="J98" s="45">
        <f>100-ROUND(H98/G98*100,1)</f>
        <v>0.20000000000000284</v>
      </c>
    </row>
    <row r="99" spans="1:10" ht="43.5" thickBot="1" x14ac:dyDescent="0.3">
      <c r="A99" s="63" t="s">
        <v>112</v>
      </c>
      <c r="B99" s="56"/>
      <c r="C99" s="49">
        <f>C100+C101</f>
        <v>922.5</v>
      </c>
      <c r="D99" s="49">
        <f>D100+D101</f>
        <v>160.80000000000001</v>
      </c>
      <c r="E99" s="41">
        <f>E100+E101+E103</f>
        <v>-779.5</v>
      </c>
      <c r="F99" s="41">
        <f>100-ROUND(D99/C99*100,1)</f>
        <v>82.6</v>
      </c>
      <c r="G99" s="42">
        <f>G100+G101</f>
        <v>3437.5</v>
      </c>
      <c r="H99" s="41">
        <f>H100+H101</f>
        <v>2445.8000000000002</v>
      </c>
      <c r="I99" s="41">
        <f>H99-G99</f>
        <v>-991.69999999999982</v>
      </c>
      <c r="J99" s="41">
        <f t="shared" ref="J99" si="18">100-ROUND(H99/G99*100,1)</f>
        <v>28.799999999999997</v>
      </c>
    </row>
    <row r="100" spans="1:10" ht="60.75" thickBot="1" x14ac:dyDescent="0.3">
      <c r="A100" s="43" t="s">
        <v>113</v>
      </c>
      <c r="B100" s="39">
        <v>3025</v>
      </c>
      <c r="C100" s="45">
        <v>922.5</v>
      </c>
      <c r="D100" s="45">
        <v>160.80000000000001</v>
      </c>
      <c r="E100" s="45">
        <f>D100-C100</f>
        <v>-761.7</v>
      </c>
      <c r="F100" s="45">
        <f>100-ROUND(D100/C100*100,1)</f>
        <v>82.6</v>
      </c>
      <c r="G100" s="46">
        <v>3437.5</v>
      </c>
      <c r="H100" s="45">
        <v>2445.8000000000002</v>
      </c>
      <c r="I100" s="45">
        <f>H100-G100</f>
        <v>-991.69999999999982</v>
      </c>
      <c r="J100" s="45">
        <f>100-ROUND(H100/G100*100,1)</f>
        <v>28.799999999999997</v>
      </c>
    </row>
    <row r="101" spans="1:10" ht="45.75" thickBot="1" x14ac:dyDescent="0.3">
      <c r="A101" s="43" t="s">
        <v>114</v>
      </c>
      <c r="B101" s="39"/>
      <c r="C101" s="45">
        <v>0</v>
      </c>
      <c r="D101" s="45">
        <v>0</v>
      </c>
      <c r="E101" s="45">
        <v>0</v>
      </c>
      <c r="F101" s="45">
        <v>0</v>
      </c>
      <c r="G101" s="46">
        <v>0</v>
      </c>
      <c r="H101" s="45">
        <v>0</v>
      </c>
      <c r="I101" s="45">
        <v>0</v>
      </c>
      <c r="J101" s="45">
        <v>0</v>
      </c>
    </row>
    <row r="102" spans="1:10" ht="15.75" thickBot="1" x14ac:dyDescent="0.3">
      <c r="A102" s="63" t="s">
        <v>92</v>
      </c>
      <c r="B102" s="39"/>
      <c r="C102" s="41">
        <f>C103+C104+C105</f>
        <v>2000</v>
      </c>
      <c r="D102" s="41">
        <f>D103+D104+D105</f>
        <v>671.80000000000007</v>
      </c>
      <c r="E102" s="41">
        <f>E103</f>
        <v>-17.799999999999955</v>
      </c>
      <c r="F102" s="41">
        <f>100-ROUND(D102/C102*100,1)</f>
        <v>66.400000000000006</v>
      </c>
      <c r="G102" s="42">
        <f>G103+G104+G105</f>
        <v>2000</v>
      </c>
      <c r="H102" s="41">
        <f>H103+H104+H105</f>
        <v>1958.2</v>
      </c>
      <c r="I102" s="45">
        <f>H102-G102</f>
        <v>-41.799999999999955</v>
      </c>
      <c r="J102" s="41">
        <f t="shared" ref="J102" si="19">100-ROUND(H102/G102*100,1)</f>
        <v>2.0999999999999943</v>
      </c>
    </row>
    <row r="103" spans="1:10" ht="30.75" thickBot="1" x14ac:dyDescent="0.3">
      <c r="A103" s="43" t="s">
        <v>157</v>
      </c>
      <c r="B103" s="39">
        <v>3026</v>
      </c>
      <c r="C103" s="45">
        <v>600</v>
      </c>
      <c r="D103" s="45">
        <v>582.20000000000005</v>
      </c>
      <c r="E103" s="45">
        <f>D103-C103</f>
        <v>-17.799999999999955</v>
      </c>
      <c r="F103" s="45">
        <f>100-ROUND(D103/C103*100,1)</f>
        <v>3</v>
      </c>
      <c r="G103" s="46">
        <v>600</v>
      </c>
      <c r="H103" s="45">
        <v>582.20000000000005</v>
      </c>
      <c r="I103" s="45">
        <f>H103-G103</f>
        <v>-17.799999999999955</v>
      </c>
      <c r="J103" s="45">
        <f t="shared" ref="J103:J105" si="20">100-ROUND(H103/G103*100,1)</f>
        <v>3</v>
      </c>
    </row>
    <row r="104" spans="1:10" ht="30.75" thickBot="1" x14ac:dyDescent="0.3">
      <c r="A104" s="43" t="s">
        <v>158</v>
      </c>
      <c r="B104" s="39">
        <v>3027</v>
      </c>
      <c r="C104" s="45">
        <v>705</v>
      </c>
      <c r="D104" s="45">
        <v>44.5</v>
      </c>
      <c r="E104" s="45">
        <f>D104-C104</f>
        <v>-660.5</v>
      </c>
      <c r="F104" s="45">
        <f>100-ROUND(D104/C104*100,1)</f>
        <v>93.7</v>
      </c>
      <c r="G104" s="46">
        <v>705</v>
      </c>
      <c r="H104" s="45">
        <v>701</v>
      </c>
      <c r="I104" s="45">
        <f>H104-G104</f>
        <v>-4</v>
      </c>
      <c r="J104" s="45">
        <f t="shared" si="20"/>
        <v>0.59999999999999432</v>
      </c>
    </row>
    <row r="105" spans="1:10" ht="30.75" thickBot="1" x14ac:dyDescent="0.3">
      <c r="A105" s="43" t="s">
        <v>153</v>
      </c>
      <c r="B105" s="39">
        <v>3028</v>
      </c>
      <c r="C105" s="45">
        <v>695</v>
      </c>
      <c r="D105" s="45">
        <v>45.1</v>
      </c>
      <c r="E105" s="45">
        <f>D105-C105</f>
        <v>-649.9</v>
      </c>
      <c r="F105" s="45">
        <f>100-ROUND(D105/C105*100,1)</f>
        <v>93.5</v>
      </c>
      <c r="G105" s="46">
        <v>695</v>
      </c>
      <c r="H105" s="45">
        <v>675</v>
      </c>
      <c r="I105" s="45">
        <f>H105-G105</f>
        <v>-20</v>
      </c>
      <c r="J105" s="45">
        <f t="shared" si="20"/>
        <v>2.9000000000000057</v>
      </c>
    </row>
    <row r="106" spans="1:10" ht="15.75" thickBot="1" x14ac:dyDescent="0.3">
      <c r="A106" s="61" t="s">
        <v>115</v>
      </c>
      <c r="B106" s="39">
        <v>3030</v>
      </c>
      <c r="C106" s="44"/>
      <c r="D106" s="45"/>
      <c r="E106" s="45"/>
      <c r="F106" s="45"/>
      <c r="G106" s="46"/>
      <c r="H106" s="45"/>
      <c r="I106" s="45"/>
      <c r="J106" s="45"/>
    </row>
    <row r="107" spans="1:10" ht="15.75" thickBot="1" x14ac:dyDescent="0.3">
      <c r="A107" s="38" t="s">
        <v>116</v>
      </c>
      <c r="B107" s="39"/>
      <c r="C107" s="44"/>
      <c r="D107" s="45"/>
      <c r="E107" s="45"/>
      <c r="F107" s="45"/>
      <c r="G107" s="46"/>
      <c r="H107" s="45"/>
      <c r="I107" s="45"/>
      <c r="J107" s="45"/>
    </row>
    <row r="108" spans="1:10" ht="30.75" thickBot="1" x14ac:dyDescent="0.3">
      <c r="A108" s="61" t="s">
        <v>117</v>
      </c>
      <c r="B108" s="39">
        <v>4010</v>
      </c>
      <c r="C108" s="44"/>
      <c r="D108" s="45"/>
      <c r="E108" s="45"/>
      <c r="F108" s="45"/>
      <c r="G108" s="46"/>
      <c r="H108" s="45"/>
      <c r="I108" s="45"/>
      <c r="J108" s="45"/>
    </row>
    <row r="109" spans="1:10" ht="15.75" thickBot="1" x14ac:dyDescent="0.3">
      <c r="A109" s="43" t="s">
        <v>118</v>
      </c>
      <c r="B109" s="39">
        <v>4011</v>
      </c>
      <c r="C109" s="44"/>
      <c r="D109" s="45"/>
      <c r="E109" s="45"/>
      <c r="F109" s="45"/>
      <c r="G109" s="46"/>
      <c r="H109" s="45"/>
      <c r="I109" s="45"/>
      <c r="J109" s="45"/>
    </row>
    <row r="110" spans="1:10" ht="15.75" thickBot="1" x14ac:dyDescent="0.3">
      <c r="A110" s="43" t="s">
        <v>119</v>
      </c>
      <c r="B110" s="39">
        <v>4012</v>
      </c>
      <c r="C110" s="44"/>
      <c r="D110" s="45"/>
      <c r="E110" s="45"/>
      <c r="F110" s="45"/>
      <c r="G110" s="46"/>
      <c r="H110" s="45"/>
      <c r="I110" s="45"/>
      <c r="J110" s="45"/>
    </row>
    <row r="111" spans="1:10" ht="15.75" thickBot="1" x14ac:dyDescent="0.3">
      <c r="A111" s="43" t="s">
        <v>120</v>
      </c>
      <c r="B111" s="39">
        <v>4013</v>
      </c>
      <c r="C111" s="44"/>
      <c r="D111" s="45"/>
      <c r="E111" s="45"/>
      <c r="F111" s="45"/>
      <c r="G111" s="46"/>
      <c r="H111" s="45"/>
      <c r="I111" s="45"/>
      <c r="J111" s="45"/>
    </row>
    <row r="112" spans="1:10" ht="15.75" thickBot="1" x14ac:dyDescent="0.3">
      <c r="A112" s="61" t="s">
        <v>121</v>
      </c>
      <c r="B112" s="39">
        <v>4020</v>
      </c>
      <c r="C112" s="44"/>
      <c r="D112" s="45"/>
      <c r="E112" s="45"/>
      <c r="F112" s="45"/>
      <c r="G112" s="46"/>
      <c r="H112" s="45"/>
      <c r="I112" s="45"/>
      <c r="J112" s="45"/>
    </row>
    <row r="113" spans="1:10" ht="30.75" thickBot="1" x14ac:dyDescent="0.3">
      <c r="A113" s="61" t="s">
        <v>122</v>
      </c>
      <c r="B113" s="39">
        <v>4030</v>
      </c>
      <c r="C113" s="44"/>
      <c r="D113" s="45"/>
      <c r="E113" s="45"/>
      <c r="F113" s="45"/>
      <c r="G113" s="46"/>
      <c r="H113" s="45"/>
      <c r="I113" s="45"/>
      <c r="J113" s="45"/>
    </row>
    <row r="114" spans="1:10" ht="15.75" thickBot="1" x14ac:dyDescent="0.3">
      <c r="A114" s="43" t="s">
        <v>118</v>
      </c>
      <c r="B114" s="39">
        <v>4031</v>
      </c>
      <c r="C114" s="44"/>
      <c r="D114" s="45"/>
      <c r="E114" s="45"/>
      <c r="F114" s="45"/>
      <c r="G114" s="46"/>
      <c r="H114" s="45"/>
      <c r="I114" s="45"/>
      <c r="J114" s="45"/>
    </row>
    <row r="115" spans="1:10" ht="15.75" thickBot="1" x14ac:dyDescent="0.3">
      <c r="A115" s="43" t="s">
        <v>119</v>
      </c>
      <c r="B115" s="39">
        <v>4032</v>
      </c>
      <c r="C115" s="44"/>
      <c r="D115" s="45"/>
      <c r="E115" s="45"/>
      <c r="F115" s="45"/>
      <c r="G115" s="46"/>
      <c r="H115" s="45"/>
      <c r="I115" s="45"/>
      <c r="J115" s="45"/>
    </row>
    <row r="116" spans="1:10" ht="15.75" thickBot="1" x14ac:dyDescent="0.3">
      <c r="A116" s="43" t="s">
        <v>120</v>
      </c>
      <c r="B116" s="39">
        <v>4033</v>
      </c>
      <c r="C116" s="44"/>
      <c r="D116" s="45"/>
      <c r="E116" s="45"/>
      <c r="F116" s="45"/>
      <c r="G116" s="46"/>
      <c r="H116" s="45"/>
      <c r="I116" s="45"/>
      <c r="J116" s="45"/>
    </row>
    <row r="117" spans="1:10" ht="15.75" thickBot="1" x14ac:dyDescent="0.3">
      <c r="A117" s="61" t="s">
        <v>123</v>
      </c>
      <c r="B117" s="39">
        <v>4040</v>
      </c>
      <c r="C117" s="44"/>
      <c r="D117" s="45"/>
      <c r="E117" s="45"/>
      <c r="F117" s="45"/>
      <c r="G117" s="46"/>
      <c r="H117" s="45"/>
      <c r="I117" s="45"/>
      <c r="J117" s="45"/>
    </row>
    <row r="118" spans="1:10" ht="15.75" thickBot="1" x14ac:dyDescent="0.3">
      <c r="A118" s="61"/>
      <c r="B118" s="39"/>
      <c r="C118" s="44"/>
      <c r="D118" s="45"/>
      <c r="E118" s="45"/>
      <c r="F118" s="45"/>
      <c r="G118" s="46"/>
      <c r="H118" s="45"/>
      <c r="I118" s="45"/>
      <c r="J118" s="45"/>
    </row>
    <row r="119" spans="1:10" ht="15.75" thickBot="1" x14ac:dyDescent="0.3">
      <c r="A119" s="38" t="s">
        <v>124</v>
      </c>
      <c r="B119" s="39"/>
      <c r="C119" s="44"/>
      <c r="D119" s="45"/>
      <c r="E119" s="45"/>
      <c r="F119" s="45"/>
      <c r="G119" s="46"/>
      <c r="H119" s="45"/>
      <c r="I119" s="45"/>
      <c r="J119" s="45"/>
    </row>
    <row r="120" spans="1:10" ht="15.75" thickBot="1" x14ac:dyDescent="0.3">
      <c r="A120" s="61" t="s">
        <v>125</v>
      </c>
      <c r="B120" s="39">
        <v>5010</v>
      </c>
      <c r="C120" s="44"/>
      <c r="D120" s="45"/>
      <c r="E120" s="45"/>
      <c r="F120" s="45"/>
      <c r="G120" s="46"/>
      <c r="H120" s="45"/>
      <c r="I120" s="45"/>
      <c r="J120" s="45"/>
    </row>
    <row r="121" spans="1:10" ht="30.75" thickBot="1" x14ac:dyDescent="0.3">
      <c r="A121" s="61" t="s">
        <v>126</v>
      </c>
      <c r="B121" s="39">
        <v>5020</v>
      </c>
      <c r="C121" s="44"/>
      <c r="D121" s="45"/>
      <c r="E121" s="45"/>
      <c r="F121" s="45"/>
      <c r="G121" s="46"/>
      <c r="H121" s="45"/>
      <c r="I121" s="45"/>
      <c r="J121" s="45"/>
    </row>
    <row r="122" spans="1:10" ht="45.75" thickBot="1" x14ac:dyDescent="0.3">
      <c r="A122" s="61" t="s">
        <v>127</v>
      </c>
      <c r="B122" s="39">
        <v>5030</v>
      </c>
      <c r="C122" s="44"/>
      <c r="D122" s="45"/>
      <c r="E122" s="45"/>
      <c r="F122" s="45"/>
      <c r="G122" s="46"/>
      <c r="H122" s="45"/>
      <c r="I122" s="45"/>
      <c r="J122" s="45"/>
    </row>
    <row r="123" spans="1:10" ht="15.75" thickBot="1" x14ac:dyDescent="0.3">
      <c r="A123" s="61" t="s">
        <v>128</v>
      </c>
      <c r="B123" s="39">
        <v>5040</v>
      </c>
      <c r="C123" s="44"/>
      <c r="D123" s="45"/>
      <c r="E123" s="45"/>
      <c r="F123" s="45"/>
      <c r="G123" s="46"/>
      <c r="H123" s="45"/>
      <c r="I123" s="45"/>
      <c r="J123" s="45"/>
    </row>
    <row r="124" spans="1:10" ht="15.75" thickBot="1" x14ac:dyDescent="0.3">
      <c r="A124" s="61"/>
      <c r="B124" s="39"/>
      <c r="C124" s="44"/>
      <c r="D124" s="45"/>
      <c r="E124" s="45"/>
      <c r="F124" s="45"/>
      <c r="G124" s="46"/>
      <c r="H124" s="45"/>
      <c r="I124" s="45"/>
      <c r="J124" s="45"/>
    </row>
    <row r="125" spans="1:10" ht="15.75" thickBot="1" x14ac:dyDescent="0.3">
      <c r="A125" s="38" t="s">
        <v>129</v>
      </c>
      <c r="B125" s="39"/>
      <c r="C125" s="44"/>
      <c r="D125" s="45"/>
      <c r="E125" s="45"/>
      <c r="F125" s="45"/>
      <c r="G125" s="46"/>
      <c r="H125" s="45"/>
      <c r="I125" s="45"/>
      <c r="J125" s="45"/>
    </row>
    <row r="126" spans="1:10" ht="15.75" thickBot="1" x14ac:dyDescent="0.3">
      <c r="A126" s="61" t="s">
        <v>130</v>
      </c>
      <c r="B126" s="39">
        <v>6010</v>
      </c>
      <c r="C126" s="44"/>
      <c r="D126" s="45"/>
      <c r="E126" s="45"/>
      <c r="F126" s="45"/>
      <c r="G126" s="46"/>
      <c r="H126" s="45"/>
      <c r="I126" s="45"/>
      <c r="J126" s="45"/>
    </row>
    <row r="127" spans="1:10" ht="15.75" thickBot="1" x14ac:dyDescent="0.3">
      <c r="A127" s="61" t="s">
        <v>131</v>
      </c>
      <c r="B127" s="39">
        <v>6020</v>
      </c>
      <c r="C127" s="44"/>
      <c r="D127" s="45"/>
      <c r="E127" s="45"/>
      <c r="F127" s="45"/>
      <c r="G127" s="46"/>
      <c r="H127" s="45"/>
      <c r="I127" s="45"/>
      <c r="J127" s="45"/>
    </row>
    <row r="128" spans="1:10" ht="15.75" thickBot="1" x14ac:dyDescent="0.3">
      <c r="A128" s="61" t="s">
        <v>132</v>
      </c>
      <c r="B128" s="39">
        <v>6030</v>
      </c>
      <c r="C128" s="44"/>
      <c r="D128" s="45"/>
      <c r="E128" s="45"/>
      <c r="F128" s="45"/>
      <c r="G128" s="46"/>
      <c r="H128" s="45"/>
      <c r="I128" s="45"/>
      <c r="J128" s="45"/>
    </row>
    <row r="129" spans="1:13" ht="15.75" thickBot="1" x14ac:dyDescent="0.3">
      <c r="A129" s="61" t="s">
        <v>133</v>
      </c>
      <c r="B129" s="39">
        <v>6040</v>
      </c>
      <c r="C129" s="44"/>
      <c r="D129" s="45"/>
      <c r="E129" s="45"/>
      <c r="F129" s="45"/>
      <c r="G129" s="46"/>
      <c r="H129" s="45"/>
      <c r="I129" s="45"/>
      <c r="J129" s="45"/>
    </row>
    <row r="130" spans="1:13" ht="15.75" thickBot="1" x14ac:dyDescent="0.3">
      <c r="A130" s="61" t="s">
        <v>134</v>
      </c>
      <c r="B130" s="39">
        <v>6050</v>
      </c>
      <c r="C130" s="44"/>
      <c r="D130" s="45"/>
      <c r="E130" s="45"/>
      <c r="F130" s="45"/>
      <c r="G130" s="46"/>
      <c r="H130" s="45"/>
      <c r="I130" s="45"/>
      <c r="J130" s="45"/>
    </row>
    <row r="131" spans="1:13" ht="15.75" thickBot="1" x14ac:dyDescent="0.3">
      <c r="A131" s="61"/>
      <c r="B131" s="39"/>
      <c r="C131" s="44"/>
      <c r="D131" s="45"/>
      <c r="E131" s="45"/>
      <c r="F131" s="45"/>
      <c r="G131" s="46"/>
      <c r="H131" s="45"/>
      <c r="I131" s="45"/>
      <c r="J131" s="45"/>
    </row>
    <row r="132" spans="1:13" ht="15.75" thickBot="1" x14ac:dyDescent="0.3">
      <c r="A132" s="38" t="s">
        <v>135</v>
      </c>
      <c r="B132" s="64"/>
      <c r="C132" s="44"/>
      <c r="D132" s="45"/>
      <c r="E132" s="45"/>
      <c r="F132" s="45"/>
      <c r="G132" s="46"/>
      <c r="H132" s="45"/>
      <c r="I132" s="45"/>
      <c r="J132" s="45"/>
    </row>
    <row r="133" spans="1:13" ht="60.75" thickBot="1" x14ac:dyDescent="0.3">
      <c r="A133" s="61" t="s">
        <v>136</v>
      </c>
      <c r="B133" s="39">
        <v>7010</v>
      </c>
      <c r="C133" s="41">
        <f>SUM(C134:C139)</f>
        <v>352</v>
      </c>
      <c r="D133" s="80">
        <f>SUM(D134:D139)</f>
        <v>344.75</v>
      </c>
      <c r="E133" s="41">
        <f t="shared" ref="E133:E146" si="21">D133-C133</f>
        <v>-7.25</v>
      </c>
      <c r="F133" s="41">
        <f t="shared" ref="F133:F146" si="22">100-ROUND(D133/C133*100,1)</f>
        <v>2.0999999999999943</v>
      </c>
      <c r="G133" s="65">
        <f>SUM(G134:G139)</f>
        <v>352</v>
      </c>
      <c r="H133" s="80">
        <f>SUM(H134:H139)</f>
        <v>344.75</v>
      </c>
      <c r="I133" s="41">
        <f>H133-G133</f>
        <v>-7.25</v>
      </c>
      <c r="J133" s="41">
        <f t="shared" ref="J133:J146" si="23">100-ROUND(H133/G133*100,1)</f>
        <v>2.0999999999999943</v>
      </c>
    </row>
    <row r="134" spans="1:13" ht="15.75" thickBot="1" x14ac:dyDescent="0.3">
      <c r="A134" s="43" t="s">
        <v>137</v>
      </c>
      <c r="B134" s="39">
        <v>7011</v>
      </c>
      <c r="C134" s="20">
        <v>1</v>
      </c>
      <c r="D134" s="78">
        <v>1</v>
      </c>
      <c r="E134" s="45">
        <f t="shared" si="21"/>
        <v>0</v>
      </c>
      <c r="F134" s="45">
        <f t="shared" si="22"/>
        <v>0</v>
      </c>
      <c r="G134" s="46">
        <v>1</v>
      </c>
      <c r="H134" s="78">
        <v>1</v>
      </c>
      <c r="I134" s="45">
        <f t="shared" ref="I134:I153" si="24">H134-G134</f>
        <v>0</v>
      </c>
      <c r="J134" s="45">
        <f t="shared" si="23"/>
        <v>0</v>
      </c>
    </row>
    <row r="135" spans="1:13" ht="15.75" thickBot="1" x14ac:dyDescent="0.3">
      <c r="A135" s="43" t="s">
        <v>138</v>
      </c>
      <c r="B135" s="39">
        <v>7012</v>
      </c>
      <c r="C135" s="20">
        <v>90.75</v>
      </c>
      <c r="D135" s="78">
        <v>83.5</v>
      </c>
      <c r="E135" s="45">
        <f t="shared" si="21"/>
        <v>-7.25</v>
      </c>
      <c r="F135" s="45">
        <f t="shared" si="22"/>
        <v>8</v>
      </c>
      <c r="G135" s="66">
        <v>90.75</v>
      </c>
      <c r="H135" s="78">
        <v>83.5</v>
      </c>
      <c r="I135" s="45">
        <f t="shared" si="24"/>
        <v>-7.25</v>
      </c>
      <c r="J135" s="45">
        <f t="shared" si="23"/>
        <v>8</v>
      </c>
    </row>
    <row r="136" spans="1:13" ht="15.75" thickBot="1" x14ac:dyDescent="0.3">
      <c r="A136" s="43" t="s">
        <v>139</v>
      </c>
      <c r="B136" s="39">
        <v>7013</v>
      </c>
      <c r="C136" s="20">
        <v>20.5</v>
      </c>
      <c r="D136" s="78">
        <v>20.75</v>
      </c>
      <c r="E136" s="45">
        <f t="shared" si="21"/>
        <v>0.25</v>
      </c>
      <c r="F136" s="45">
        <f t="shared" si="22"/>
        <v>-1.2000000000000028</v>
      </c>
      <c r="G136" s="46">
        <v>20.5</v>
      </c>
      <c r="H136" s="78">
        <v>20.75</v>
      </c>
      <c r="I136" s="45">
        <f t="shared" si="24"/>
        <v>0.25</v>
      </c>
      <c r="J136" s="45">
        <f t="shared" si="23"/>
        <v>-1.2000000000000028</v>
      </c>
    </row>
    <row r="137" spans="1:13" ht="15.75" thickBot="1" x14ac:dyDescent="0.3">
      <c r="A137" s="43" t="s">
        <v>140</v>
      </c>
      <c r="B137" s="39">
        <v>7014</v>
      </c>
      <c r="C137" s="20">
        <v>140.5</v>
      </c>
      <c r="D137" s="78">
        <v>143.5</v>
      </c>
      <c r="E137" s="45">
        <f t="shared" si="21"/>
        <v>3</v>
      </c>
      <c r="F137" s="45">
        <f t="shared" si="22"/>
        <v>-2.0999999999999943</v>
      </c>
      <c r="G137" s="46">
        <v>140.5</v>
      </c>
      <c r="H137" s="78">
        <v>143.5</v>
      </c>
      <c r="I137" s="45">
        <f t="shared" si="24"/>
        <v>3</v>
      </c>
      <c r="J137" s="45">
        <f t="shared" si="23"/>
        <v>-2.0999999999999943</v>
      </c>
    </row>
    <row r="138" spans="1:13" ht="15.75" thickBot="1" x14ac:dyDescent="0.3">
      <c r="A138" s="43" t="s">
        <v>141</v>
      </c>
      <c r="B138" s="39">
        <v>7015</v>
      </c>
      <c r="C138" s="20">
        <v>69</v>
      </c>
      <c r="D138" s="78">
        <v>65.25</v>
      </c>
      <c r="E138" s="45">
        <f t="shared" si="21"/>
        <v>-3.75</v>
      </c>
      <c r="F138" s="45">
        <f t="shared" si="22"/>
        <v>5.4000000000000057</v>
      </c>
      <c r="G138" s="46">
        <v>69</v>
      </c>
      <c r="H138" s="78">
        <v>65.25</v>
      </c>
      <c r="I138" s="45">
        <f t="shared" si="24"/>
        <v>-3.75</v>
      </c>
      <c r="J138" s="45">
        <f t="shared" si="23"/>
        <v>5.4000000000000057</v>
      </c>
    </row>
    <row r="139" spans="1:13" ht="15.75" thickBot="1" x14ac:dyDescent="0.3">
      <c r="A139" s="43" t="s">
        <v>142</v>
      </c>
      <c r="B139" s="39">
        <v>7016</v>
      </c>
      <c r="C139" s="69">
        <v>30.25</v>
      </c>
      <c r="D139" s="78">
        <v>30.75</v>
      </c>
      <c r="E139" s="45">
        <f t="shared" si="21"/>
        <v>0.5</v>
      </c>
      <c r="F139" s="45">
        <f t="shared" si="22"/>
        <v>-1.7000000000000028</v>
      </c>
      <c r="G139" s="66">
        <v>30.25</v>
      </c>
      <c r="H139" s="78">
        <v>30.75</v>
      </c>
      <c r="I139" s="45">
        <f t="shared" si="24"/>
        <v>0.5</v>
      </c>
      <c r="J139" s="45">
        <f t="shared" si="23"/>
        <v>-1.7000000000000028</v>
      </c>
    </row>
    <row r="140" spans="1:13" ht="15.75" thickBot="1" x14ac:dyDescent="0.3">
      <c r="A140" s="61" t="s">
        <v>143</v>
      </c>
      <c r="B140" s="39">
        <v>7020</v>
      </c>
      <c r="C140" s="41">
        <f>SUM(C141:C146)</f>
        <v>19224.099999999999</v>
      </c>
      <c r="D140" s="41">
        <f>SUM(D141:D146)</f>
        <v>18332.2</v>
      </c>
      <c r="E140" s="41">
        <f t="shared" si="21"/>
        <v>-891.89999999999782</v>
      </c>
      <c r="F140" s="41">
        <f t="shared" si="22"/>
        <v>4.5999999999999943</v>
      </c>
      <c r="G140" s="42">
        <f>SUM(G141:G146)</f>
        <v>72860.399999999994</v>
      </c>
      <c r="H140" s="41">
        <f>SUM(H141:H146)</f>
        <v>71027.199999999997</v>
      </c>
      <c r="I140" s="41">
        <f t="shared" si="24"/>
        <v>-1833.1999999999971</v>
      </c>
      <c r="J140" s="41">
        <f t="shared" si="23"/>
        <v>2.5</v>
      </c>
      <c r="K140" s="71"/>
      <c r="L140" s="71"/>
      <c r="M140" s="67"/>
    </row>
    <row r="141" spans="1:13" ht="14.25" customHeight="1" thickBot="1" x14ac:dyDescent="0.3">
      <c r="A141" s="43" t="s">
        <v>137</v>
      </c>
      <c r="B141" s="39">
        <v>7021</v>
      </c>
      <c r="C141" s="20">
        <v>86</v>
      </c>
      <c r="D141" s="45">
        <v>132.19999999999999</v>
      </c>
      <c r="E141" s="45">
        <f t="shared" si="21"/>
        <v>46.199999999999989</v>
      </c>
      <c r="F141" s="45">
        <f t="shared" si="22"/>
        <v>-53.699999999999989</v>
      </c>
      <c r="G141" s="46">
        <v>344</v>
      </c>
      <c r="H141" s="59">
        <v>466.9</v>
      </c>
      <c r="I141" s="45">
        <f t="shared" si="24"/>
        <v>122.89999999999998</v>
      </c>
      <c r="J141" s="45">
        <f t="shared" si="23"/>
        <v>-35.699999999999989</v>
      </c>
      <c r="K141" s="71"/>
      <c r="L141" s="71"/>
      <c r="M141" s="67"/>
    </row>
    <row r="142" spans="1:13" ht="15.75" thickBot="1" x14ac:dyDescent="0.3">
      <c r="A142" s="43" t="s">
        <v>138</v>
      </c>
      <c r="B142" s="39">
        <v>7022</v>
      </c>
      <c r="C142" s="20">
        <v>8072.6</v>
      </c>
      <c r="D142" s="45">
        <v>6584.3</v>
      </c>
      <c r="E142" s="45">
        <f t="shared" si="21"/>
        <v>-1488.3000000000002</v>
      </c>
      <c r="F142" s="45">
        <f t="shared" si="22"/>
        <v>18.400000000000006</v>
      </c>
      <c r="G142" s="46">
        <v>29462.2</v>
      </c>
      <c r="H142" s="45">
        <v>26805.3</v>
      </c>
      <c r="I142" s="45">
        <f t="shared" si="24"/>
        <v>-2656.9000000000015</v>
      </c>
      <c r="J142" s="45">
        <f t="shared" si="23"/>
        <v>9</v>
      </c>
      <c r="M142" s="67"/>
    </row>
    <row r="143" spans="1:13" ht="26.65" customHeight="1" thickBot="1" x14ac:dyDescent="0.3">
      <c r="A143" s="43" t="s">
        <v>139</v>
      </c>
      <c r="B143" s="39">
        <v>7023</v>
      </c>
      <c r="C143" s="20">
        <v>749.8</v>
      </c>
      <c r="D143" s="45">
        <v>783.2</v>
      </c>
      <c r="E143" s="45">
        <f t="shared" si="21"/>
        <v>33.400000000000091</v>
      </c>
      <c r="F143" s="45">
        <f t="shared" si="22"/>
        <v>-4.5</v>
      </c>
      <c r="G143" s="46">
        <v>2751.2</v>
      </c>
      <c r="H143" s="45">
        <v>3090.8</v>
      </c>
      <c r="I143" s="45">
        <f t="shared" si="24"/>
        <v>339.60000000000036</v>
      </c>
      <c r="J143" s="45">
        <f t="shared" si="23"/>
        <v>-12.299999999999997</v>
      </c>
      <c r="M143" s="67"/>
    </row>
    <row r="144" spans="1:13" ht="15.75" thickBot="1" x14ac:dyDescent="0.3">
      <c r="A144" s="43" t="s">
        <v>140</v>
      </c>
      <c r="B144" s="39">
        <v>7024</v>
      </c>
      <c r="C144" s="20">
        <v>7603.4</v>
      </c>
      <c r="D144" s="45">
        <v>7231.8</v>
      </c>
      <c r="E144" s="45">
        <f t="shared" si="21"/>
        <v>-371.59999999999945</v>
      </c>
      <c r="F144" s="45">
        <f t="shared" si="22"/>
        <v>4.9000000000000057</v>
      </c>
      <c r="G144" s="46">
        <v>29125.1</v>
      </c>
      <c r="H144" s="45">
        <v>29089.9</v>
      </c>
      <c r="I144" s="45">
        <f t="shared" si="24"/>
        <v>-35.19999999999709</v>
      </c>
      <c r="J144" s="45">
        <f t="shared" si="23"/>
        <v>9.9999999999994316E-2</v>
      </c>
      <c r="M144" s="67"/>
    </row>
    <row r="145" spans="1:13" ht="15.75" thickBot="1" x14ac:dyDescent="0.3">
      <c r="A145" s="43" t="s">
        <v>141</v>
      </c>
      <c r="B145" s="39">
        <v>7025</v>
      </c>
      <c r="C145" s="20">
        <v>1916.1</v>
      </c>
      <c r="D145" s="45">
        <v>2271.6999999999998</v>
      </c>
      <c r="E145" s="45">
        <f t="shared" si="21"/>
        <v>355.59999999999991</v>
      </c>
      <c r="F145" s="45">
        <f t="shared" si="22"/>
        <v>-18.599999999999994</v>
      </c>
      <c r="G145" s="46">
        <v>7608.5</v>
      </c>
      <c r="H145" s="45">
        <v>7719</v>
      </c>
      <c r="I145" s="45">
        <f t="shared" si="24"/>
        <v>110.5</v>
      </c>
      <c r="J145" s="45">
        <f t="shared" si="23"/>
        <v>-1.5</v>
      </c>
      <c r="M145" s="67"/>
    </row>
    <row r="146" spans="1:13" ht="15.75" thickBot="1" x14ac:dyDescent="0.3">
      <c r="A146" s="43" t="s">
        <v>142</v>
      </c>
      <c r="B146" s="39">
        <v>7026</v>
      </c>
      <c r="C146" s="20">
        <v>796.2</v>
      </c>
      <c r="D146" s="45">
        <v>1329</v>
      </c>
      <c r="E146" s="45">
        <f t="shared" si="21"/>
        <v>532.79999999999995</v>
      </c>
      <c r="F146" s="45">
        <f t="shared" si="22"/>
        <v>-66.900000000000006</v>
      </c>
      <c r="G146" s="46">
        <v>3569.4</v>
      </c>
      <c r="H146" s="45">
        <v>3855.3</v>
      </c>
      <c r="I146" s="45">
        <f t="shared" si="24"/>
        <v>285.90000000000009</v>
      </c>
      <c r="J146" s="45">
        <f t="shared" si="23"/>
        <v>-8</v>
      </c>
    </row>
    <row r="147" spans="1:13" ht="30.75" thickBot="1" x14ac:dyDescent="0.3">
      <c r="A147" s="61" t="s">
        <v>144</v>
      </c>
      <c r="B147" s="39">
        <v>7030</v>
      </c>
      <c r="C147" s="45"/>
      <c r="D147" s="45">
        <f>(D148+D149+D150+D151+D152+D153)/6</f>
        <v>20.957173733876271</v>
      </c>
      <c r="E147" s="45"/>
      <c r="F147" s="45"/>
      <c r="G147" s="45">
        <f>(G148+G149+G150+G151+G152+G153)/6</f>
        <v>17.200251600176866</v>
      </c>
      <c r="H147" s="45">
        <f>(H148+H149+H150+H151+H152+H153)/6</f>
        <v>19.212045934100548</v>
      </c>
      <c r="I147" s="45"/>
      <c r="J147" s="45"/>
    </row>
    <row r="148" spans="1:13" ht="15.75" thickBot="1" x14ac:dyDescent="0.3">
      <c r="A148" s="43" t="s">
        <v>137</v>
      </c>
      <c r="B148" s="39">
        <v>7031</v>
      </c>
      <c r="C148" s="20">
        <f>C141/C134/3</f>
        <v>28.666666666666668</v>
      </c>
      <c r="D148" s="45">
        <f>D141/D134/3</f>
        <v>44.066666666666663</v>
      </c>
      <c r="E148" s="45">
        <f t="shared" ref="E148:E153" si="25">D148-C148</f>
        <v>15.399999999999995</v>
      </c>
      <c r="F148" s="45">
        <f t="shared" ref="F148:F153" si="26">100-ROUND(D148/C148*100,1)</f>
        <v>-53.699999999999989</v>
      </c>
      <c r="G148" s="46">
        <f t="shared" ref="G148:H153" si="27">G141/G134/12</f>
        <v>28.666666666666668</v>
      </c>
      <c r="H148" s="45">
        <f t="shared" si="27"/>
        <v>38.908333333333331</v>
      </c>
      <c r="I148" s="45">
        <f t="shared" si="24"/>
        <v>10.241666666666664</v>
      </c>
      <c r="J148" s="45">
        <f t="shared" ref="J148:J153" si="28">100-ROUND(H148/G148*100,1)</f>
        <v>-35.699999999999989</v>
      </c>
    </row>
    <row r="149" spans="1:13" ht="15.75" thickBot="1" x14ac:dyDescent="0.3">
      <c r="A149" s="43" t="s">
        <v>138</v>
      </c>
      <c r="B149" s="39">
        <v>7032</v>
      </c>
      <c r="C149" s="20">
        <f t="shared" ref="C149:D153" si="29">C142/C135/3</f>
        <v>29.651423324150599</v>
      </c>
      <c r="D149" s="45">
        <f>D142/D135/3</f>
        <v>26.284630738522953</v>
      </c>
      <c r="E149" s="45">
        <f t="shared" si="25"/>
        <v>-3.3667925856276462</v>
      </c>
      <c r="F149" s="45">
        <f t="shared" si="26"/>
        <v>11.400000000000006</v>
      </c>
      <c r="G149" s="46">
        <f t="shared" si="27"/>
        <v>27.054361799816345</v>
      </c>
      <c r="H149" s="45">
        <f t="shared" si="27"/>
        <v>26.751796407185626</v>
      </c>
      <c r="I149" s="45">
        <f t="shared" si="24"/>
        <v>-0.30256539263071858</v>
      </c>
      <c r="J149" s="45">
        <f t="shared" si="28"/>
        <v>1.0999999999999943</v>
      </c>
    </row>
    <row r="150" spans="1:13" ht="15.75" thickBot="1" x14ac:dyDescent="0.3">
      <c r="A150" s="43" t="s">
        <v>139</v>
      </c>
      <c r="B150" s="39">
        <v>7033</v>
      </c>
      <c r="C150" s="20">
        <f t="shared" si="29"/>
        <v>12.191869918699185</v>
      </c>
      <c r="D150" s="45">
        <f t="shared" si="29"/>
        <v>12.581526104417671</v>
      </c>
      <c r="E150" s="45">
        <f t="shared" si="25"/>
        <v>0.38965618571848637</v>
      </c>
      <c r="F150" s="45">
        <f t="shared" si="26"/>
        <v>-3.2000000000000028</v>
      </c>
      <c r="G150" s="46">
        <f t="shared" si="27"/>
        <v>11.183739837398372</v>
      </c>
      <c r="H150" s="45">
        <f t="shared" si="27"/>
        <v>12.41285140562249</v>
      </c>
      <c r="I150" s="45">
        <f t="shared" si="24"/>
        <v>1.229111568224118</v>
      </c>
      <c r="J150" s="45">
        <f t="shared" si="28"/>
        <v>-11</v>
      </c>
    </row>
    <row r="151" spans="1:13" ht="15.75" thickBot="1" x14ac:dyDescent="0.3">
      <c r="A151" s="43" t="s">
        <v>140</v>
      </c>
      <c r="B151" s="39">
        <v>7034</v>
      </c>
      <c r="C151" s="20">
        <f t="shared" si="29"/>
        <v>18.038908659549229</v>
      </c>
      <c r="D151" s="45">
        <f t="shared" si="29"/>
        <v>16.798606271777004</v>
      </c>
      <c r="E151" s="45">
        <f t="shared" si="25"/>
        <v>-1.2403023877722248</v>
      </c>
      <c r="F151" s="45">
        <f t="shared" si="26"/>
        <v>6.9000000000000057</v>
      </c>
      <c r="G151" s="46">
        <f t="shared" si="27"/>
        <v>17.27467378410439</v>
      </c>
      <c r="H151" s="45">
        <f t="shared" si="27"/>
        <v>16.89308943089431</v>
      </c>
      <c r="I151" s="45">
        <f t="shared" si="24"/>
        <v>-0.38158435321008</v>
      </c>
      <c r="J151" s="45">
        <f t="shared" si="28"/>
        <v>2.2000000000000028</v>
      </c>
    </row>
    <row r="152" spans="1:13" ht="15.75" thickBot="1" x14ac:dyDescent="0.3">
      <c r="A152" s="43" t="s">
        <v>141</v>
      </c>
      <c r="B152" s="39">
        <v>7035</v>
      </c>
      <c r="C152" s="20">
        <f t="shared" si="29"/>
        <v>9.2565217391304344</v>
      </c>
      <c r="D152" s="45">
        <f t="shared" si="29"/>
        <v>11.605108556832695</v>
      </c>
      <c r="E152" s="45">
        <f t="shared" si="25"/>
        <v>2.3485868177022606</v>
      </c>
      <c r="F152" s="45">
        <f t="shared" si="26"/>
        <v>-25.400000000000006</v>
      </c>
      <c r="G152" s="46">
        <f t="shared" si="27"/>
        <v>9.1890096618357493</v>
      </c>
      <c r="H152" s="45">
        <f t="shared" si="27"/>
        <v>9.8582375478927204</v>
      </c>
      <c r="I152" s="45">
        <f t="shared" si="24"/>
        <v>0.66922788605697114</v>
      </c>
      <c r="J152" s="45">
        <f t="shared" si="28"/>
        <v>-7.2999999999999972</v>
      </c>
    </row>
    <row r="153" spans="1:13" ht="15.75" thickBot="1" x14ac:dyDescent="0.3">
      <c r="A153" s="43" t="s">
        <v>142</v>
      </c>
      <c r="B153" s="39">
        <v>7036</v>
      </c>
      <c r="C153" s="20">
        <f t="shared" si="29"/>
        <v>8.7735537190082642</v>
      </c>
      <c r="D153" s="45">
        <f>D146/D139/3</f>
        <v>14.40650406504065</v>
      </c>
      <c r="E153" s="45">
        <f t="shared" si="25"/>
        <v>5.632950346032386</v>
      </c>
      <c r="F153" s="45">
        <f t="shared" si="26"/>
        <v>-64.199999999999989</v>
      </c>
      <c r="G153" s="46">
        <f t="shared" si="27"/>
        <v>9.8330578512396691</v>
      </c>
      <c r="H153" s="45">
        <f t="shared" si="27"/>
        <v>10.447967479674796</v>
      </c>
      <c r="I153" s="45">
        <f t="shared" si="24"/>
        <v>0.61490962843512698</v>
      </c>
      <c r="J153" s="45">
        <f t="shared" si="28"/>
        <v>-6.2999999999999972</v>
      </c>
    </row>
    <row r="154" spans="1:13" ht="15.75" thickBot="1" x14ac:dyDescent="0.3">
      <c r="A154" s="43"/>
      <c r="B154" s="39"/>
      <c r="C154" s="3"/>
      <c r="D154" s="45"/>
      <c r="E154" s="45"/>
      <c r="F154" s="45"/>
      <c r="G154" s="46"/>
      <c r="H154" s="45"/>
      <c r="I154" s="45"/>
      <c r="J154" s="45"/>
    </row>
    <row r="155" spans="1:13" ht="15.75" thickBot="1" x14ac:dyDescent="0.3">
      <c r="A155" s="61" t="s">
        <v>145</v>
      </c>
      <c r="B155" s="39">
        <v>7040</v>
      </c>
      <c r="C155" s="41">
        <f>C156+C157+C158+C159+C160+C161</f>
        <v>0</v>
      </c>
      <c r="D155" s="45">
        <v>0</v>
      </c>
      <c r="E155" s="45">
        <f>D155-C155</f>
        <v>0</v>
      </c>
      <c r="F155" s="45">
        <v>0</v>
      </c>
      <c r="G155" s="42">
        <v>4728</v>
      </c>
      <c r="H155" s="41">
        <v>4728</v>
      </c>
      <c r="I155" s="45">
        <f>H155-G155</f>
        <v>0</v>
      </c>
      <c r="J155" s="45">
        <f>100-ROUND(H155/G155*100,1)</f>
        <v>0</v>
      </c>
    </row>
    <row r="156" spans="1:13" ht="15.75" thickBot="1" x14ac:dyDescent="0.3">
      <c r="A156" s="43" t="s">
        <v>137</v>
      </c>
      <c r="B156" s="39">
        <v>7041</v>
      </c>
      <c r="C156" s="59"/>
      <c r="D156" s="59"/>
      <c r="E156" s="45"/>
      <c r="F156" s="45"/>
      <c r="G156" s="46">
        <v>28.4</v>
      </c>
      <c r="H156" s="59">
        <v>28.4</v>
      </c>
      <c r="I156" s="45">
        <f>H156-G156</f>
        <v>0</v>
      </c>
      <c r="J156" s="45">
        <f>100-ROUND(H156/G156*100,1)</f>
        <v>0</v>
      </c>
    </row>
    <row r="157" spans="1:13" ht="15.75" thickBot="1" x14ac:dyDescent="0.3">
      <c r="A157" s="43" t="s">
        <v>138</v>
      </c>
      <c r="B157" s="39">
        <v>7042</v>
      </c>
      <c r="C157" s="45"/>
      <c r="D157" s="45"/>
      <c r="E157" s="45"/>
      <c r="F157" s="45"/>
      <c r="G157" s="46">
        <v>2019.4</v>
      </c>
      <c r="H157" s="45">
        <v>2019.4</v>
      </c>
      <c r="I157" s="45">
        <f t="shared" ref="I157:I159" si="30">H157-G157</f>
        <v>0</v>
      </c>
      <c r="J157" s="45">
        <f t="shared" ref="J157:J159" si="31">100-ROUND(H157/G157*100,1)</f>
        <v>0</v>
      </c>
    </row>
    <row r="158" spans="1:13" ht="15.75" thickBot="1" x14ac:dyDescent="0.3">
      <c r="A158" s="43" t="s">
        <v>139</v>
      </c>
      <c r="B158" s="39">
        <v>7043</v>
      </c>
      <c r="C158" s="45"/>
      <c r="D158" s="45"/>
      <c r="E158" s="45"/>
      <c r="F158" s="45"/>
      <c r="G158" s="46">
        <v>426.5</v>
      </c>
      <c r="H158" s="45">
        <v>426.5</v>
      </c>
      <c r="I158" s="45">
        <f t="shared" si="30"/>
        <v>0</v>
      </c>
      <c r="J158" s="45">
        <f t="shared" si="31"/>
        <v>0</v>
      </c>
    </row>
    <row r="159" spans="1:13" ht="15.75" thickBot="1" x14ac:dyDescent="0.3">
      <c r="A159" s="43" t="s">
        <v>140</v>
      </c>
      <c r="B159" s="39">
        <v>7044</v>
      </c>
      <c r="C159" s="45"/>
      <c r="D159" s="45"/>
      <c r="E159" s="45"/>
      <c r="F159" s="45"/>
      <c r="G159" s="46">
        <v>2253.6999999999998</v>
      </c>
      <c r="H159" s="45">
        <v>2253.6999999999998</v>
      </c>
      <c r="I159" s="45">
        <f t="shared" si="30"/>
        <v>0</v>
      </c>
      <c r="J159" s="45">
        <f t="shared" si="31"/>
        <v>0</v>
      </c>
    </row>
    <row r="160" spans="1:13" ht="15.75" thickBot="1" x14ac:dyDescent="0.3">
      <c r="A160" s="43" t="s">
        <v>141</v>
      </c>
      <c r="B160" s="39">
        <v>7045</v>
      </c>
      <c r="C160" s="44"/>
      <c r="D160" s="45"/>
      <c r="E160" s="45"/>
      <c r="F160" s="45"/>
      <c r="G160" s="46"/>
      <c r="H160" s="45"/>
      <c r="I160" s="45"/>
      <c r="J160" s="45"/>
    </row>
    <row r="161" spans="1:13" ht="15.75" thickBot="1" x14ac:dyDescent="0.3">
      <c r="A161" s="43" t="s">
        <v>142</v>
      </c>
      <c r="B161" s="39">
        <v>7046</v>
      </c>
      <c r="C161" s="44"/>
      <c r="D161" s="45"/>
      <c r="E161" s="45"/>
      <c r="F161" s="45"/>
      <c r="G161" s="46"/>
      <c r="H161" s="45"/>
      <c r="I161" s="45"/>
      <c r="J161" s="45"/>
    </row>
    <row r="162" spans="1:13" ht="29.25" thickBot="1" x14ac:dyDescent="0.3">
      <c r="A162" s="38" t="s">
        <v>146</v>
      </c>
      <c r="B162" s="64"/>
      <c r="C162" s="44"/>
      <c r="D162" s="45"/>
      <c r="E162" s="45"/>
      <c r="F162" s="45"/>
      <c r="G162" s="46"/>
      <c r="H162" s="45"/>
      <c r="I162" s="45"/>
      <c r="J162" s="45"/>
    </row>
    <row r="163" spans="1:13" ht="60.75" thickBot="1" x14ac:dyDescent="0.3">
      <c r="A163" s="61" t="s">
        <v>136</v>
      </c>
      <c r="B163" s="39">
        <v>7010</v>
      </c>
      <c r="C163" s="80">
        <f>SUM(C164:C169)</f>
        <v>20</v>
      </c>
      <c r="D163" s="80">
        <f>SUM(D164:D169)</f>
        <v>19.75</v>
      </c>
      <c r="E163" s="41">
        <f>D163-C163</f>
        <v>-0.25</v>
      </c>
      <c r="F163" s="41">
        <f>100-ROUND(D163/C163*100,1)</f>
        <v>1.2000000000000028</v>
      </c>
      <c r="G163" s="41">
        <f>SUM(G164:G169)</f>
        <v>20</v>
      </c>
      <c r="H163" s="80">
        <f>SUM(H164:H169)</f>
        <v>19.75</v>
      </c>
      <c r="I163" s="41">
        <f>H163-G163</f>
        <v>-0.25</v>
      </c>
      <c r="J163" s="41">
        <f t="shared" ref="J163:J174" si="32">100-ROUND(H163/G163*100,1)</f>
        <v>1.2000000000000028</v>
      </c>
    </row>
    <row r="164" spans="1:13" ht="15.75" thickBot="1" x14ac:dyDescent="0.3">
      <c r="A164" s="43" t="s">
        <v>137</v>
      </c>
      <c r="B164" s="39">
        <v>7011</v>
      </c>
      <c r="C164" s="81"/>
      <c r="D164" s="78"/>
      <c r="E164" s="45"/>
      <c r="F164" s="45"/>
      <c r="G164" s="68"/>
      <c r="H164" s="78"/>
      <c r="I164" s="45"/>
      <c r="J164" s="45"/>
    </row>
    <row r="165" spans="1:13" ht="15.75" thickBot="1" x14ac:dyDescent="0.3">
      <c r="A165" s="43" t="s">
        <v>138</v>
      </c>
      <c r="B165" s="39">
        <v>7012</v>
      </c>
      <c r="C165" s="69">
        <v>6.75</v>
      </c>
      <c r="D165" s="78">
        <v>6.25</v>
      </c>
      <c r="E165" s="45">
        <f>D165-C165</f>
        <v>-0.5</v>
      </c>
      <c r="F165" s="45">
        <f>100-ROUND(D165/C165*100,1)</f>
        <v>7.4000000000000057</v>
      </c>
      <c r="G165" s="66">
        <v>6.75</v>
      </c>
      <c r="H165" s="78">
        <v>6.25</v>
      </c>
      <c r="I165" s="45">
        <f t="shared" ref="I165:I174" si="33">H165-G165</f>
        <v>-0.5</v>
      </c>
      <c r="J165" s="45">
        <f t="shared" si="32"/>
        <v>7.4000000000000057</v>
      </c>
    </row>
    <row r="166" spans="1:13" ht="15.75" thickBot="1" x14ac:dyDescent="0.3">
      <c r="A166" s="43" t="s">
        <v>139</v>
      </c>
      <c r="B166" s="39">
        <v>7013</v>
      </c>
      <c r="C166" s="69">
        <v>1</v>
      </c>
      <c r="D166" s="78">
        <v>1</v>
      </c>
      <c r="E166" s="45"/>
      <c r="F166" s="45"/>
      <c r="G166" s="66">
        <v>1</v>
      </c>
      <c r="H166" s="78">
        <v>1</v>
      </c>
      <c r="I166" s="45"/>
      <c r="J166" s="45"/>
    </row>
    <row r="167" spans="1:13" ht="15.75" thickBot="1" x14ac:dyDescent="0.3">
      <c r="A167" s="43" t="s">
        <v>140</v>
      </c>
      <c r="B167" s="39">
        <v>7014</v>
      </c>
      <c r="C167" s="69">
        <v>12.25</v>
      </c>
      <c r="D167" s="78">
        <v>12</v>
      </c>
      <c r="E167" s="45">
        <f>D167-C167</f>
        <v>-0.25</v>
      </c>
      <c r="F167" s="45">
        <f>100-ROUND(D167/C167*100,1)</f>
        <v>2</v>
      </c>
      <c r="G167" s="66">
        <v>12.25</v>
      </c>
      <c r="H167" s="78">
        <v>12</v>
      </c>
      <c r="I167" s="45">
        <f t="shared" si="33"/>
        <v>-0.25</v>
      </c>
      <c r="J167" s="45">
        <f t="shared" si="32"/>
        <v>2</v>
      </c>
    </row>
    <row r="168" spans="1:13" ht="15.75" thickBot="1" x14ac:dyDescent="0.3">
      <c r="A168" s="43" t="s">
        <v>141</v>
      </c>
      <c r="B168" s="39">
        <v>7015</v>
      </c>
      <c r="C168" s="81"/>
      <c r="D168" s="78">
        <v>0.5</v>
      </c>
      <c r="E168" s="45"/>
      <c r="F168" s="45"/>
      <c r="G168" s="66"/>
      <c r="H168" s="78">
        <v>0.5</v>
      </c>
      <c r="I168" s="45"/>
      <c r="J168" s="45"/>
    </row>
    <row r="169" spans="1:13" ht="15.75" thickBot="1" x14ac:dyDescent="0.3">
      <c r="A169" s="43" t="s">
        <v>142</v>
      </c>
      <c r="B169" s="39">
        <v>7016</v>
      </c>
      <c r="C169" s="21"/>
      <c r="D169" s="45"/>
      <c r="E169" s="45"/>
      <c r="F169" s="45"/>
      <c r="G169" s="66"/>
      <c r="H169" s="45"/>
      <c r="I169" s="45"/>
      <c r="J169" s="45"/>
    </row>
    <row r="170" spans="1:13" ht="15.75" thickBot="1" x14ac:dyDescent="0.3">
      <c r="A170" s="61" t="s">
        <v>143</v>
      </c>
      <c r="B170" s="39">
        <v>7020</v>
      </c>
      <c r="C170" s="41">
        <f>SUM(C171:C176)</f>
        <v>1217.4000000000001</v>
      </c>
      <c r="D170" s="41">
        <f>SUM(D171:D176)</f>
        <v>1411.4</v>
      </c>
      <c r="E170" s="41">
        <f>D170-C170</f>
        <v>194</v>
      </c>
      <c r="F170" s="41">
        <f>100-ROUND(D170/C170*100,1)</f>
        <v>-15.900000000000006</v>
      </c>
      <c r="G170" s="42">
        <f>SUM(G171:G176)</f>
        <v>4661.8999999999996</v>
      </c>
      <c r="H170" s="41">
        <f>SUM(H171:H176)</f>
        <v>2172.5000000000005</v>
      </c>
      <c r="I170" s="41">
        <f t="shared" si="33"/>
        <v>-2489.3999999999992</v>
      </c>
      <c r="J170" s="41">
        <f t="shared" si="32"/>
        <v>53.4</v>
      </c>
      <c r="M170" s="67"/>
    </row>
    <row r="171" spans="1:13" ht="14.25" customHeight="1" thickBot="1" x14ac:dyDescent="0.3">
      <c r="A171" s="43" t="s">
        <v>137</v>
      </c>
      <c r="B171" s="39">
        <v>7021</v>
      </c>
      <c r="C171" s="20"/>
      <c r="D171" s="70"/>
      <c r="E171" s="70"/>
      <c r="F171" s="45"/>
      <c r="G171" s="46"/>
      <c r="H171" s="45"/>
      <c r="I171" s="45"/>
      <c r="J171" s="45"/>
      <c r="M171" s="67"/>
    </row>
    <row r="172" spans="1:13" ht="15.75" thickBot="1" x14ac:dyDescent="0.3">
      <c r="A172" s="43" t="s">
        <v>138</v>
      </c>
      <c r="B172" s="39">
        <v>7022</v>
      </c>
      <c r="C172" s="20">
        <v>525.20000000000005</v>
      </c>
      <c r="D172" s="45">
        <v>593.20000000000005</v>
      </c>
      <c r="E172" s="45">
        <f>D172-C172</f>
        <v>68</v>
      </c>
      <c r="F172" s="45">
        <f>100-ROUND(D172/C172*100,1)</f>
        <v>-12.900000000000006</v>
      </c>
      <c r="G172" s="46">
        <v>2084.8000000000002</v>
      </c>
      <c r="H172" s="45">
        <v>946.7</v>
      </c>
      <c r="I172" s="45">
        <f t="shared" si="33"/>
        <v>-1138.1000000000001</v>
      </c>
      <c r="J172" s="45">
        <f t="shared" si="32"/>
        <v>54.6</v>
      </c>
      <c r="M172" s="67"/>
    </row>
    <row r="173" spans="1:13" ht="26.65" customHeight="1" thickBot="1" x14ac:dyDescent="0.3">
      <c r="A173" s="43" t="s">
        <v>139</v>
      </c>
      <c r="B173" s="39">
        <v>7023</v>
      </c>
      <c r="C173" s="20">
        <v>30.7</v>
      </c>
      <c r="D173" s="45">
        <v>30.7</v>
      </c>
      <c r="E173" s="45">
        <f>D173-C173</f>
        <v>0</v>
      </c>
      <c r="F173" s="45">
        <f>100-ROUND(D173/C173*100,1)</f>
        <v>0</v>
      </c>
      <c r="G173" s="46">
        <v>30.7</v>
      </c>
      <c r="H173" s="45">
        <v>30.7</v>
      </c>
      <c r="I173" s="45">
        <f t="shared" ref="I173" si="34">H173-G173</f>
        <v>0</v>
      </c>
      <c r="J173" s="45">
        <f t="shared" ref="J173" si="35">100-ROUND(H173/G173*100,1)</f>
        <v>0</v>
      </c>
      <c r="M173" s="67"/>
    </row>
    <row r="174" spans="1:13" ht="15.75" thickBot="1" x14ac:dyDescent="0.3">
      <c r="A174" s="43" t="s">
        <v>140</v>
      </c>
      <c r="B174" s="39">
        <v>7024</v>
      </c>
      <c r="C174" s="20">
        <v>661.5</v>
      </c>
      <c r="D174" s="59">
        <v>781.1</v>
      </c>
      <c r="E174" s="45">
        <f>D174-C174</f>
        <v>119.60000000000002</v>
      </c>
      <c r="F174" s="45">
        <f>100-ROUND(D174/C174*100,1)</f>
        <v>-18.099999999999994</v>
      </c>
      <c r="G174" s="46">
        <v>2546.4</v>
      </c>
      <c r="H174" s="59">
        <v>1188.7</v>
      </c>
      <c r="I174" s="45">
        <f t="shared" si="33"/>
        <v>-1357.7</v>
      </c>
      <c r="J174" s="45">
        <f t="shared" si="32"/>
        <v>53.3</v>
      </c>
      <c r="M174" s="67"/>
    </row>
    <row r="175" spans="1:13" ht="15.75" thickBot="1" x14ac:dyDescent="0.3">
      <c r="A175" s="43" t="s">
        <v>141</v>
      </c>
      <c r="B175" s="39">
        <v>7025</v>
      </c>
      <c r="C175" s="20"/>
      <c r="D175" s="45">
        <v>6.4</v>
      </c>
      <c r="E175" s="45">
        <f>D175-C175</f>
        <v>6.4</v>
      </c>
      <c r="F175" s="45">
        <v>-100</v>
      </c>
      <c r="G175" s="46"/>
      <c r="H175" s="45">
        <v>6.4</v>
      </c>
      <c r="I175" s="45">
        <f t="shared" ref="I175" si="36">H175-G175</f>
        <v>6.4</v>
      </c>
      <c r="J175" s="45">
        <v>-100</v>
      </c>
      <c r="M175" s="67"/>
    </row>
    <row r="176" spans="1:13" ht="15.75" thickBot="1" x14ac:dyDescent="0.3">
      <c r="A176" s="43" t="s">
        <v>142</v>
      </c>
      <c r="B176" s="39">
        <v>7026</v>
      </c>
      <c r="C176" s="20"/>
      <c r="D176" s="70"/>
      <c r="E176" s="45"/>
      <c r="F176" s="45"/>
      <c r="G176" s="46"/>
      <c r="H176" s="45"/>
      <c r="I176" s="45"/>
      <c r="J176" s="45"/>
    </row>
    <row r="177" spans="1:10" ht="30.75" thickBot="1" x14ac:dyDescent="0.3">
      <c r="A177" s="61" t="s">
        <v>144</v>
      </c>
      <c r="B177" s="39">
        <v>7030</v>
      </c>
      <c r="C177" s="45"/>
      <c r="D177" s="45">
        <f>(D179+D180+D182+D181)/4</f>
        <v>18.353510683760682</v>
      </c>
      <c r="E177" s="45"/>
      <c r="F177" s="45"/>
      <c r="G177" s="45"/>
      <c r="H177" s="45">
        <f>(H179+H180+H182+H181)/4</f>
        <v>15.458635683760685</v>
      </c>
      <c r="I177" s="45"/>
      <c r="J177" s="45"/>
    </row>
    <row r="178" spans="1:10" ht="15.75" thickBot="1" x14ac:dyDescent="0.3">
      <c r="A178" s="43" t="s">
        <v>137</v>
      </c>
      <c r="B178" s="39">
        <v>7031</v>
      </c>
      <c r="C178" s="20"/>
      <c r="D178" s="45"/>
      <c r="E178" s="45"/>
      <c r="F178" s="45"/>
      <c r="G178" s="46"/>
      <c r="H178" s="45"/>
      <c r="I178" s="45"/>
      <c r="J178" s="45"/>
    </row>
    <row r="179" spans="1:10" ht="15.75" thickBot="1" x14ac:dyDescent="0.3">
      <c r="A179" s="43" t="s">
        <v>138</v>
      </c>
      <c r="B179" s="39">
        <v>7032</v>
      </c>
      <c r="C179" s="20">
        <f t="shared" ref="C179:C180" si="37">C172/C165/3</f>
        <v>25.935802469135805</v>
      </c>
      <c r="D179" s="59">
        <f>D172/D165/3</f>
        <v>31.637333333333334</v>
      </c>
      <c r="E179" s="45">
        <f>D179-C179</f>
        <v>5.7015308641975295</v>
      </c>
      <c r="F179" s="45">
        <f>100-ROUND(D179/C179*100,1)</f>
        <v>-22</v>
      </c>
      <c r="G179" s="46">
        <f>G172/G165/12</f>
        <v>25.738271604938273</v>
      </c>
      <c r="H179" s="59">
        <f>H172/H165/6</f>
        <v>25.245333333333335</v>
      </c>
      <c r="I179" s="45">
        <f t="shared" ref="I179:I181" si="38">H179-G179</f>
        <v>-0.49293827160493819</v>
      </c>
      <c r="J179" s="45">
        <f t="shared" ref="J179:J181" si="39">100-ROUND(H179/G179*100,1)</f>
        <v>1.9000000000000057</v>
      </c>
    </row>
    <row r="180" spans="1:10" ht="15.75" thickBot="1" x14ac:dyDescent="0.3">
      <c r="A180" s="43" t="s">
        <v>139</v>
      </c>
      <c r="B180" s="39">
        <v>7033</v>
      </c>
      <c r="C180" s="20">
        <f t="shared" si="37"/>
        <v>10.233333333333333</v>
      </c>
      <c r="D180" s="59">
        <f t="shared" ref="D180:D181" si="40">D173/D166/3</f>
        <v>10.233333333333333</v>
      </c>
      <c r="E180" s="45">
        <f>D180-C180</f>
        <v>0</v>
      </c>
      <c r="F180" s="45">
        <f>100-ROUND(D180/C180*100,1)</f>
        <v>0</v>
      </c>
      <c r="G180" s="46">
        <f>G173/G166/3</f>
        <v>10.233333333333333</v>
      </c>
      <c r="H180" s="59">
        <f>H173/H166/3</f>
        <v>10.233333333333333</v>
      </c>
      <c r="I180" s="45">
        <f t="shared" ref="I180" si="41">H180-G180</f>
        <v>0</v>
      </c>
      <c r="J180" s="45">
        <f t="shared" ref="J180" si="42">100-ROUND(H180/G180*100,1)</f>
        <v>0</v>
      </c>
    </row>
    <row r="181" spans="1:10" ht="15.75" thickBot="1" x14ac:dyDescent="0.3">
      <c r="A181" s="43" t="s">
        <v>140</v>
      </c>
      <c r="B181" s="39">
        <v>7034</v>
      </c>
      <c r="C181" s="20">
        <f t="shared" ref="C181" si="43">C174/C167/3</f>
        <v>18</v>
      </c>
      <c r="D181" s="59">
        <f t="shared" si="40"/>
        <v>21.697222222222223</v>
      </c>
      <c r="E181" s="45">
        <f>D181-C181</f>
        <v>3.6972222222222229</v>
      </c>
      <c r="F181" s="45">
        <f>100-ROUND(D181/C181*100,1)</f>
        <v>-20.5</v>
      </c>
      <c r="G181" s="46">
        <f>G174/G167/12</f>
        <v>17.322448979591837</v>
      </c>
      <c r="H181" s="59">
        <f>H174/H167/6</f>
        <v>16.509722222222223</v>
      </c>
      <c r="I181" s="45">
        <f t="shared" si="38"/>
        <v>-0.81272675736961375</v>
      </c>
      <c r="J181" s="45">
        <f t="shared" si="39"/>
        <v>4.7000000000000028</v>
      </c>
    </row>
    <row r="182" spans="1:10" ht="15.75" thickBot="1" x14ac:dyDescent="0.3">
      <c r="A182" s="43" t="s">
        <v>141</v>
      </c>
      <c r="B182" s="39">
        <v>7035</v>
      </c>
      <c r="C182" s="20">
        <v>0</v>
      </c>
      <c r="D182" s="59">
        <f>D175/D168/1.3</f>
        <v>9.8461538461538467</v>
      </c>
      <c r="E182" s="45">
        <f>D182-C182</f>
        <v>9.8461538461538467</v>
      </c>
      <c r="F182" s="45">
        <v>-100</v>
      </c>
      <c r="G182" s="46"/>
      <c r="H182" s="59">
        <f>H175/H168/1.3</f>
        <v>9.8461538461538467</v>
      </c>
      <c r="I182" s="45">
        <f t="shared" ref="I182" si="44">H182-G182</f>
        <v>9.8461538461538467</v>
      </c>
      <c r="J182" s="45">
        <v>-100</v>
      </c>
    </row>
    <row r="183" spans="1:10" ht="15.75" thickBot="1" x14ac:dyDescent="0.3">
      <c r="A183" s="43" t="s">
        <v>142</v>
      </c>
      <c r="B183" s="39">
        <v>7036</v>
      </c>
      <c r="C183" s="20"/>
      <c r="D183" s="45"/>
      <c r="E183" s="45"/>
      <c r="F183" s="45"/>
      <c r="G183" s="46"/>
      <c r="H183" s="45"/>
      <c r="I183" s="45"/>
      <c r="J183" s="45"/>
    </row>
    <row r="184" spans="1:10" x14ac:dyDescent="0.25">
      <c r="G184" s="72"/>
    </row>
    <row r="185" spans="1:10" x14ac:dyDescent="0.25">
      <c r="B185" s="90" t="s">
        <v>147</v>
      </c>
      <c r="C185" s="90"/>
      <c r="G185" s="72"/>
      <c r="I185" s="71" t="s">
        <v>148</v>
      </c>
    </row>
  </sheetData>
  <mergeCells count="31">
    <mergeCell ref="A57:J57"/>
    <mergeCell ref="B185:C185"/>
    <mergeCell ref="A28:A29"/>
    <mergeCell ref="B28:B29"/>
    <mergeCell ref="C28:F28"/>
    <mergeCell ref="G28:J28"/>
    <mergeCell ref="A31:J31"/>
    <mergeCell ref="A32:J32"/>
    <mergeCell ref="H3:I3"/>
    <mergeCell ref="A26:J26"/>
    <mergeCell ref="B14:F14"/>
    <mergeCell ref="B15:G15"/>
    <mergeCell ref="B16:H16"/>
    <mergeCell ref="B17:H17"/>
    <mergeCell ref="B18:F18"/>
    <mergeCell ref="B19:F19"/>
    <mergeCell ref="B20:F20"/>
    <mergeCell ref="B21:F21"/>
    <mergeCell ref="B22:G22"/>
    <mergeCell ref="B23:F23"/>
    <mergeCell ref="B24:G24"/>
    <mergeCell ref="B13:H13"/>
    <mergeCell ref="A4:C4"/>
    <mergeCell ref="G4:J4"/>
    <mergeCell ref="H10:J10"/>
    <mergeCell ref="I12:J12"/>
    <mergeCell ref="A5:C5"/>
    <mergeCell ref="G5:J5"/>
    <mergeCell ref="A6:C6"/>
    <mergeCell ref="H8:I8"/>
    <mergeCell ref="H9:I9"/>
  </mergeCells>
  <pageMargins left="0.31496062992125984" right="0.19685039370078741" top="0.51181102362204722" bottom="0.19685039370078741" header="0.11811023622047245" footer="0.19685039370078741"/>
  <pageSetup paperSize="9" scale="82" fitToHeight="6" orientation="landscape" r:id="rId1"/>
  <rowBreaks count="5" manualBreakCount="5">
    <brk id="35" max="12" man="1"/>
    <brk id="61" max="12" man="1"/>
    <brk id="91" max="12" man="1"/>
    <brk id="118" max="12" man="1"/>
    <brk id="15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рік 2023</vt:lpstr>
      <vt:lpstr>'рік 2023'!bookmark0</vt:lpstr>
      <vt:lpstr>'рік 2023'!Область_печати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CRL-user</dc:creator>
  <cp:lastModifiedBy>Larisa</cp:lastModifiedBy>
  <cp:lastPrinted>2024-01-22T11:33:19Z</cp:lastPrinted>
  <dcterms:created xsi:type="dcterms:W3CDTF">2023-10-20T11:05:23Z</dcterms:created>
  <dcterms:modified xsi:type="dcterms:W3CDTF">2024-12-05T10:50:17Z</dcterms:modified>
</cp:coreProperties>
</file>