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8 СКЛИКАННЯ\65 сесія 8 скликання\УСП\"/>
    </mc:Choice>
  </mc:AlternateContent>
  <xr:revisionPtr revIDLastSave="0" documentId="8_{539E27BC-19F8-4D46-97A8-E68EB36872C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зміни2025" sheetId="1" r:id="rId1"/>
    <sheet name="Лист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зміни2025!$A$1:$J$180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9" i="1" l="1"/>
  <c r="F98" i="1"/>
  <c r="H98" i="1"/>
  <c r="I98" i="1"/>
  <c r="F100" i="1"/>
  <c r="H81" i="1"/>
  <c r="G81" i="1"/>
  <c r="J81" i="1"/>
  <c r="I81" i="1"/>
  <c r="I37" i="1"/>
  <c r="H37" i="1"/>
  <c r="F37" i="1" l="1"/>
  <c r="F45" i="1"/>
  <c r="F44" i="1"/>
  <c r="F43" i="1"/>
  <c r="F42" i="1"/>
  <c r="F46" i="1"/>
  <c r="E83" i="1" l="1"/>
  <c r="E82" i="1"/>
  <c r="E81" i="1"/>
  <c r="H82" i="1" l="1"/>
  <c r="G82" i="1"/>
  <c r="F61" i="1"/>
  <c r="F54" i="1" l="1"/>
  <c r="J176" i="1" l="1"/>
  <c r="I176" i="1"/>
  <c r="H176" i="1"/>
  <c r="G176" i="1"/>
  <c r="J175" i="1"/>
  <c r="I175" i="1"/>
  <c r="H175" i="1"/>
  <c r="G175" i="1"/>
  <c r="D175" i="1"/>
  <c r="J174" i="1"/>
  <c r="I174" i="1"/>
  <c r="H174" i="1"/>
  <c r="G174" i="1"/>
  <c r="F174" i="1"/>
  <c r="J173" i="1"/>
  <c r="I173" i="1"/>
  <c r="H173" i="1"/>
  <c r="G173" i="1"/>
  <c r="E173" i="1"/>
  <c r="D173" i="1"/>
  <c r="K170" i="1"/>
  <c r="K169" i="1"/>
  <c r="F169" i="1"/>
  <c r="F176" i="1" s="1"/>
  <c r="K168" i="1"/>
  <c r="F168" i="1"/>
  <c r="F175" i="1" s="1"/>
  <c r="K167" i="1"/>
  <c r="F167" i="1"/>
  <c r="K166" i="1"/>
  <c r="F166" i="1"/>
  <c r="F173" i="1" s="1"/>
  <c r="K165" i="1"/>
  <c r="J164" i="1"/>
  <c r="K164" i="1" s="1"/>
  <c r="I164" i="1"/>
  <c r="H164" i="1"/>
  <c r="G164" i="1"/>
  <c r="E164" i="1"/>
  <c r="D164" i="1"/>
  <c r="J157" i="1"/>
  <c r="I157" i="1"/>
  <c r="H157" i="1"/>
  <c r="G157" i="1"/>
  <c r="F157" i="1"/>
  <c r="G149" i="1"/>
  <c r="F149" i="1"/>
  <c r="C149" i="1"/>
  <c r="J148" i="1"/>
  <c r="I148" i="1"/>
  <c r="H148" i="1"/>
  <c r="G148" i="1"/>
  <c r="F148" i="1"/>
  <c r="C148" i="1"/>
  <c r="J147" i="1"/>
  <c r="I147" i="1"/>
  <c r="H147" i="1"/>
  <c r="G147" i="1"/>
  <c r="F147" i="1"/>
  <c r="E147" i="1"/>
  <c r="D147" i="1"/>
  <c r="C147" i="1"/>
  <c r="J146" i="1"/>
  <c r="I146" i="1"/>
  <c r="H146" i="1"/>
  <c r="G146" i="1"/>
  <c r="F146" i="1"/>
  <c r="C146" i="1"/>
  <c r="J145" i="1"/>
  <c r="I145" i="1"/>
  <c r="H145" i="1"/>
  <c r="G145" i="1"/>
  <c r="F145" i="1"/>
  <c r="C145" i="1"/>
  <c r="J144" i="1"/>
  <c r="I144" i="1"/>
  <c r="H144" i="1"/>
  <c r="G144" i="1"/>
  <c r="F144" i="1"/>
  <c r="C144" i="1"/>
  <c r="J143" i="1"/>
  <c r="I143" i="1"/>
  <c r="H143" i="1"/>
  <c r="G143" i="1"/>
  <c r="F143" i="1"/>
  <c r="I142" i="1"/>
  <c r="K141" i="1"/>
  <c r="K140" i="1"/>
  <c r="K139" i="1"/>
  <c r="K138" i="1"/>
  <c r="K137" i="1"/>
  <c r="K136" i="1"/>
  <c r="J135" i="1"/>
  <c r="J142" i="1" s="1"/>
  <c r="I135" i="1"/>
  <c r="H135" i="1"/>
  <c r="H142" i="1" s="1"/>
  <c r="G135" i="1"/>
  <c r="G142" i="1" s="1"/>
  <c r="F135" i="1"/>
  <c r="F142" i="1" s="1"/>
  <c r="E135" i="1"/>
  <c r="D135" i="1"/>
  <c r="C135" i="1"/>
  <c r="J128" i="1"/>
  <c r="I128" i="1"/>
  <c r="H128" i="1"/>
  <c r="G128" i="1"/>
  <c r="F128" i="1"/>
  <c r="E128" i="1"/>
  <c r="D128" i="1"/>
  <c r="A115" i="1"/>
  <c r="F114" i="1"/>
  <c r="F113" i="1"/>
  <c r="F112" i="1"/>
  <c r="F111" i="1"/>
  <c r="J110" i="1"/>
  <c r="I110" i="1"/>
  <c r="H110" i="1"/>
  <c r="G110" i="1"/>
  <c r="F110" i="1" s="1"/>
  <c r="D110" i="1"/>
  <c r="C110" i="1"/>
  <c r="F109" i="1"/>
  <c r="F108" i="1"/>
  <c r="F107" i="1"/>
  <c r="F106" i="1"/>
  <c r="J105" i="1"/>
  <c r="I105" i="1"/>
  <c r="H105" i="1"/>
  <c r="G105" i="1"/>
  <c r="F105" i="1"/>
  <c r="D105" i="1"/>
  <c r="C105" i="1"/>
  <c r="J98" i="1"/>
  <c r="G98" i="1"/>
  <c r="C98" i="1"/>
  <c r="F95" i="1"/>
  <c r="F94" i="1"/>
  <c r="J93" i="1"/>
  <c r="J92" i="1" s="1"/>
  <c r="I93" i="1"/>
  <c r="H93" i="1"/>
  <c r="G93" i="1"/>
  <c r="G92" i="1" s="1"/>
  <c r="E93" i="1"/>
  <c r="E92" i="1"/>
  <c r="D92" i="1"/>
  <c r="C92" i="1"/>
  <c r="D82" i="1"/>
  <c r="D83" i="1" s="1"/>
  <c r="F79" i="1"/>
  <c r="F78" i="1"/>
  <c r="J77" i="1"/>
  <c r="I77" i="1"/>
  <c r="H77" i="1"/>
  <c r="F77" i="1" s="1"/>
  <c r="G77" i="1"/>
  <c r="E77" i="1"/>
  <c r="C77" i="1"/>
  <c r="K76" i="1"/>
  <c r="F76" i="1"/>
  <c r="K75" i="1"/>
  <c r="K74" i="1"/>
  <c r="K73" i="1"/>
  <c r="K72" i="1"/>
  <c r="F72" i="1"/>
  <c r="K71" i="1"/>
  <c r="F71" i="1"/>
  <c r="K70" i="1"/>
  <c r="F70" i="1"/>
  <c r="K69" i="1"/>
  <c r="F69" i="1"/>
  <c r="K68" i="1"/>
  <c r="F68" i="1"/>
  <c r="K67" i="1"/>
  <c r="F67" i="1"/>
  <c r="J66" i="1"/>
  <c r="J82" i="1" s="1"/>
  <c r="I66" i="1"/>
  <c r="I82" i="1" s="1"/>
  <c r="I83" i="1" s="1"/>
  <c r="H66" i="1"/>
  <c r="G66" i="1"/>
  <c r="E66" i="1"/>
  <c r="D66" i="1"/>
  <c r="C66" i="1"/>
  <c r="C82" i="1" s="1"/>
  <c r="C83" i="1" s="1"/>
  <c r="K65" i="1"/>
  <c r="F65" i="1"/>
  <c r="K64" i="1"/>
  <c r="F64" i="1"/>
  <c r="K63" i="1"/>
  <c r="F63" i="1"/>
  <c r="K62" i="1"/>
  <c r="F62" i="1"/>
  <c r="K61" i="1"/>
  <c r="K60" i="1"/>
  <c r="F60" i="1"/>
  <c r="K59" i="1"/>
  <c r="F59" i="1"/>
  <c r="K57" i="1"/>
  <c r="F57" i="1"/>
  <c r="K56" i="1"/>
  <c r="F55" i="1"/>
  <c r="F53" i="1"/>
  <c r="F52" i="1"/>
  <c r="J51" i="1"/>
  <c r="I51" i="1"/>
  <c r="H51" i="1"/>
  <c r="G51" i="1"/>
  <c r="E51" i="1"/>
  <c r="D51" i="1"/>
  <c r="C51" i="1"/>
  <c r="J49" i="1"/>
  <c r="I49" i="1"/>
  <c r="H49" i="1"/>
  <c r="G49" i="1"/>
  <c r="F49" i="1"/>
  <c r="F48" i="1"/>
  <c r="F47" i="1"/>
  <c r="F41" i="1"/>
  <c r="F40" i="1"/>
  <c r="F39" i="1"/>
  <c r="F38" i="1"/>
  <c r="J37" i="1"/>
  <c r="H36" i="1"/>
  <c r="G37" i="1"/>
  <c r="E37" i="1"/>
  <c r="D37" i="1"/>
  <c r="D36" i="1" s="1"/>
  <c r="C37" i="1"/>
  <c r="J36" i="1"/>
  <c r="E36" i="1"/>
  <c r="C36" i="1"/>
  <c r="F35" i="1"/>
  <c r="F34" i="1"/>
  <c r="J33" i="1"/>
  <c r="I33" i="1"/>
  <c r="H33" i="1"/>
  <c r="G33" i="1"/>
  <c r="E33" i="1"/>
  <c r="D33" i="1"/>
  <c r="C33" i="1"/>
  <c r="F36" i="1" l="1"/>
  <c r="L81" i="1"/>
  <c r="I36" i="1"/>
  <c r="I92" i="1"/>
  <c r="F92" i="1" s="1"/>
  <c r="H92" i="1"/>
  <c r="F82" i="1"/>
  <c r="J83" i="1"/>
  <c r="F51" i="1"/>
  <c r="H83" i="1"/>
  <c r="F33" i="1"/>
  <c r="G83" i="1"/>
  <c r="G36" i="1"/>
  <c r="F66" i="1"/>
  <c r="K135" i="1"/>
  <c r="F164" i="1"/>
  <c r="F93" i="1"/>
  <c r="K66" i="1"/>
  <c r="F81" i="1" l="1"/>
  <c r="F83" i="1" s="1"/>
</calcChain>
</file>

<file path=xl/sharedStrings.xml><?xml version="1.0" encoding="utf-8"?>
<sst xmlns="http://schemas.openxmlformats.org/spreadsheetml/2006/main" count="232" uniqueCount="176">
  <si>
    <t>Додаток</t>
  </si>
  <si>
    <r>
      <t>до рішення _____</t>
    </r>
    <r>
      <rPr>
        <u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сесії   міської ради 8 скликання</t>
    </r>
  </si>
  <si>
    <r>
      <t>від_______.</t>
    </r>
    <r>
      <rPr>
        <u/>
        <sz val="10"/>
        <rFont val="Times New Roman"/>
        <family val="1"/>
        <charset val="204"/>
      </rPr>
      <t>202___</t>
    </r>
    <r>
      <rPr>
        <sz val="10"/>
        <rFont val="Times New Roman"/>
        <family val="1"/>
        <charset val="204"/>
      </rPr>
      <t xml:space="preserve"> р. № __________-VІІІ</t>
    </r>
  </si>
  <si>
    <t>"ПОГОДЖЕНО"</t>
  </si>
  <si>
    <t>Олександр  ЄВТУШОК</t>
  </si>
  <si>
    <t>"____" ___________ 202__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</si>
  <si>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</si>
  <si>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</si>
  <si>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</si>
  <si>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</si>
  <si>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</si>
  <si>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</si>
  <si>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</si>
  <si>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</si>
  <si>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</si>
  <si>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</si>
  <si>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</si>
  <si>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</si>
  <si>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</si>
  <si>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</si>
  <si>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</si>
  <si>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</si>
  <si>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</si>
  <si>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</si>
  <si>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</si>
  <si>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</si>
  <si>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</si>
  <si>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</si>
  <si>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</si>
  <si>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</si>
  <si>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</si>
  <si>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</si>
  <si>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</si>
  <si>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</si>
  <si>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</si>
  <si>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</si>
  <si>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</si>
  <si>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</si>
  <si>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</si>
  <si>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</si>
  <si>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</si>
  <si>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</si>
  <si>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</si>
  <si>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</si>
  <si>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</si>
  <si>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Ломачук Олександр Іванович</t>
  </si>
  <si>
    <t>тис. грн.</t>
  </si>
  <si>
    <t>Найменування показника</t>
  </si>
  <si>
    <t xml:space="preserve">Код рядка </t>
  </si>
  <si>
    <t>Факт  2023р.</t>
  </si>
  <si>
    <t>Фінансовий план 2024р. (затверджений зі змінами)</t>
  </si>
  <si>
    <t>Факт  2024р.</t>
  </si>
  <si>
    <t>Плановий рік  (усього),  2025р.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</si>
  <si>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</si>
  <si>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</si>
  <si>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</si>
  <si>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</si>
  <si>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</si>
  <si>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</si>
  <si>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</si>
  <si>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</si>
  <si>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</si>
  <si>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</si>
  <si>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бюджету:</t>
  </si>
  <si>
    <t>Дохід з місцевого бюджету  за програмою підтримки  "Розвиток та підтримка закладів охорони здоров’я для покращення умов медичного обслуговування населення Козятинської міської територіальної громади на 2025-2027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</si>
  <si>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</si>
  <si>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</si>
  <si>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</si>
  <si>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>Оплата послуг (крім комунальних)</t>
  </si>
  <si>
    <t xml:space="preserve">придбання (виготовлення) основних засобів з коштів місцевого бюджету </t>
  </si>
  <si>
    <t xml:space="preserve">капітальний ремонт приміщень  з коштів місцевого бюджету </t>
  </si>
  <si>
    <t xml:space="preserve">реконструкція інших об'єктів  з коштів місцевого бюджету </t>
  </si>
  <si>
    <t>Дохід за цільовими програмами, у тому числі:</t>
  </si>
  <si>
    <t>-</t>
  </si>
  <si>
    <t xml:space="preserve">Грант «Доступний та безпечний шлях до одуження, реконструкція ліфта у КП Козятинська ЦРЛ» 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</si>
  <si>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</si>
  <si>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</si>
  <si>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</si>
  <si>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</si>
  <si>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</si>
  <si>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Державний бюджет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</si>
  <si>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</si>
  <si>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</si>
  <si>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</si>
  <si>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</si>
  <si>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</si>
  <si>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</si>
  <si>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</si>
  <si>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</si>
  <si>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</si>
  <si>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</si>
  <si>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</si>
  <si>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</si>
  <si>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</si>
  <si>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</si>
  <si>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</si>
  <si>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</si>
  <si>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</si>
  <si>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</si>
  <si>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 xml:space="preserve"> капітальний ремонт</t>
  </si>
  <si>
    <t xml:space="preserve">реконструкція інших об'єктів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</si>
  <si>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</si>
  <si>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</si>
  <si>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</si>
  <si>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</si>
  <si>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</si>
  <si>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</si>
  <si>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</si>
  <si>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користь держави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</si>
  <si>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</si>
  <si>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</si>
  <si>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</si>
  <si>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</si>
  <si>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</si>
  <si>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</si>
  <si>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 (інших громад)</t>
  </si>
  <si>
    <t>придбання (виготовлення) інших необоротних матеріальних активів</t>
  </si>
  <si>
    <t>придбання (створення) благодійні внески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</si>
  <si>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</si>
  <si>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</si>
  <si>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капітальний ремонт з коштів місцевого бюджету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</si>
  <si>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</si>
  <si>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</si>
  <si>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</si>
  <si>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</si>
  <si>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</si>
  <si>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</si>
  <si>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</si>
  <si>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</si>
  <si>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</si>
  <si>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</si>
  <si>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</si>
  <si>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</si>
  <si>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</si>
  <si>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</si>
  <si>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</si>
  <si>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</si>
  <si>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</si>
  <si>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</si>
  <si>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</si>
  <si>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</si>
  <si>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</si>
  <si>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</si>
  <si>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</si>
  <si>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</si>
  <si>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Спеціалісти (не медики) 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</si>
  <si>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</si>
  <si>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</si>
  <si>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</si>
  <si>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</si>
  <si>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</si>
  <si>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</si>
  <si>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</si>
  <si>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</si>
  <si>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</si>
  <si>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</si>
  <si>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</si>
  <si>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</si>
  <si>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>Дані про персонал та оплата праці по госпрозрахунку</t>
  </si>
  <si>
    <t xml:space="preserve">    Директор</t>
  </si>
  <si>
    <t>Олександр ЛОМАЧУК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</si>
  <si>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</si>
  <si>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</si>
  <si>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</si>
  <si>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 xml:space="preserve">  ЗМІНИ ДО  ФІНАНСОВОГО ПЛАНУ ПІДПРИЄМСТВА НА 2025 рік</t>
  </si>
  <si>
    <t xml:space="preserve">модернізація, модифікація (добудова, дообладнання, реконструкція) основних засобів, з власних коштів підприємства </t>
  </si>
  <si>
    <t>придбання (виготовлення) основних засобів, з власних коштів підприємства (кошти  НСЗУ)</t>
  </si>
  <si>
    <t>Залишок коштів, що надійшли від Національної служби здоров'я України та на інших рахунках станом 01.01.2025 р</t>
  </si>
  <si>
    <t>Оплата комунальних послуг та енергоносіїв , в тому числі:</t>
  </si>
  <si>
    <t>М.П.</t>
  </si>
  <si>
    <t>придбання пального для транспортування військовослужбовців</t>
  </si>
  <si>
    <t>покращення харчування дітей пільгових категорій</t>
  </si>
  <si>
    <t>Технічне обслуговування та проведення ремонтних робіт медичного обладнання</t>
  </si>
  <si>
    <t>модернізація, модифікація (добудова, дообладнання, реконструкція) основних засобів з коштів обласного бюджету</t>
  </si>
  <si>
    <t xml:space="preserve">Придбання медикаментів та виробів медичного призначення, окрім медикаментів передбачених державними медичними гарантіями </t>
  </si>
  <si>
    <t>Начальник управління соціальної політики Козятинської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</si>
</sst>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_);_(* \(#,##0.0\);_(* &quot;-&quot;_);_(@_)"/>
    <numFmt numFmtId="165" formatCode="_-* #,##0.0\ _₴_-;\-* #,##0.0\ _₴_-;_-* &quot;-&quot;?\ _₴_-;_-@_-"/>
    <numFmt numFmtId="166" formatCode="_-* #,##0.0\ _₽_-;\-* #,##0.0\ _₽_-;_-* &quot;-&quot;?\ _₽_-;_-@_-"/>
    <numFmt numFmtId="167" formatCode="#,##0.0_ ;\-#,##0.0\ "/>
    <numFmt numFmtId="168" formatCode="#,##0.0"/>
    <numFmt numFmtId="169" formatCode="_(* #,##0_);_(* \(#,##0\);_(* &quot;-&quot;_);_(@_)"/>
    <numFmt numFmtId="170" formatCode="_(* #,##0.00_);_(* \(#,##0.00\);_(* &quot;-&quot;_);_(@_)"/>
    <numFmt numFmtId="171" formatCode="0.0"/>
    <numFmt numFmtId="172" formatCode="_-* #,##0.00\ _₽_-;\-* #,##0.00\ _₽_-;_-* &quot;-&quot;??\ _₽_-;_-@_-"/>
  </numFmts>
  <fonts count="19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3"/>
    </xf>
    <xf numFmtId="16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8" fontId="9" fillId="4" borderId="2" xfId="0" applyNumberFormat="1" applyFont="1" applyFill="1" applyBorder="1" applyAlignment="1">
      <alignment horizontal="right" vertical="center" wrapText="1"/>
    </xf>
    <xf numFmtId="168" fontId="9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center" vertical="center" wrapText="1"/>
    </xf>
    <xf numFmtId="168" fontId="1" fillId="4" borderId="2" xfId="0" applyNumberFormat="1" applyFont="1" applyFill="1" applyBorder="1" applyAlignment="1">
      <alignment horizontal="right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6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9" fontId="1" fillId="0" borderId="2" xfId="0" applyNumberFormat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4" xfId="0" quotePrefix="1" applyFont="1" applyBorder="1" applyAlignment="1">
      <alignment horizontal="center" vertical="center"/>
    </xf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2" xfId="0" applyNumberFormat="1" applyFont="1" applyBorder="1" applyAlignment="1">
      <alignment vertical="center" wrapText="1"/>
    </xf>
    <xf numFmtId="170" fontId="9" fillId="4" borderId="2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top" wrapText="1"/>
    </xf>
    <xf numFmtId="170" fontId="1" fillId="0" borderId="2" xfId="0" applyNumberFormat="1" applyFont="1" applyBorder="1" applyAlignment="1">
      <alignment horizontal="center" vertical="center" wrapText="1"/>
    </xf>
    <xf numFmtId="170" fontId="1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170" fontId="1" fillId="2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171" fontId="9" fillId="0" borderId="0" xfId="0" applyNumberFormat="1" applyFont="1" applyAlignment="1">
      <alignment vertical="center"/>
    </xf>
    <xf numFmtId="17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170" fontId="12" fillId="4" borderId="2" xfId="0" applyNumberFormat="1" applyFont="1" applyFill="1" applyBorder="1" applyAlignment="1">
      <alignment horizontal="center" vertical="center" wrapText="1"/>
    </xf>
    <xf numFmtId="170" fontId="12" fillId="0" borderId="2" xfId="0" applyNumberFormat="1" applyFont="1" applyBorder="1" applyAlignment="1">
      <alignment horizontal="center" vertical="center" wrapText="1"/>
    </xf>
    <xf numFmtId="167" fontId="1" fillId="0" borderId="0" xfId="0" applyNumberFormat="1" applyFont="1" applyAlignment="1">
      <alignment vertical="center"/>
    </xf>
    <xf numFmtId="172" fontId="1" fillId="0" borderId="0" xfId="0" applyNumberFormat="1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168" fontId="1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9" fontId="1" fillId="2" borderId="2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vertical="center" wrapText="1"/>
    </xf>
    <xf numFmtId="170" fontId="9" fillId="2" borderId="2" xfId="0" applyNumberFormat="1" applyFont="1" applyFill="1" applyBorder="1" applyAlignment="1">
      <alignment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Alignment="1">
      <alignment vertical="center"/>
    </xf>
    <xf numFmtId="0" fontId="6" fillId="0" borderId="0" xfId="0" applyFont="1"/>
    <xf numFmtId="164" fontId="1" fillId="0" borderId="2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8" fontId="1" fillId="0" borderId="5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180"/>
  <sheetViews>
    <sheetView tabSelected="1" view="pageBreakPreview" topLeftCell="A10" zoomScale="80" zoomScaleNormal="90" zoomScaleSheetLayoutView="80" workbookViewId="0">
      <selection activeCell="F8" sqref="F8"/>
    </sheetView>
  </sheetViews>
  <sheetFormatPr defaultColWidth="9.140625" defaultRowHeight="18.75" x14ac:dyDescent="0.2"/>
  <cols>
    <col min="1" max="1" width="92.85546875" style="1" customWidth="1"/>
    <col min="2" max="2" width="11.28515625" style="2" customWidth="1"/>
    <col min="3" max="3" width="16.28515625" style="2" customWidth="1"/>
    <col min="4" max="4" width="15.42578125" style="2" customWidth="1"/>
    <col min="5" max="5" width="15.42578125" style="116" customWidth="1"/>
    <col min="6" max="6" width="19.7109375" style="115" customWidth="1"/>
    <col min="7" max="7" width="18.85546875" style="1" customWidth="1"/>
    <col min="8" max="8" width="19.5703125" style="1" customWidth="1"/>
    <col min="9" max="9" width="21.28515625" style="1" customWidth="1"/>
    <col min="10" max="10" width="17.140625" style="1" customWidth="1"/>
    <col min="11" max="11" width="14.42578125" style="1" hidden="1" customWidth="1"/>
    <col min="12" max="12" width="16.5703125" style="1" customWidth="1"/>
    <col min="13" max="13" width="17.140625" style="1" customWidth="1"/>
    <col min="14" max="14" width="16.7109375" style="1" customWidth="1"/>
    <col min="15" max="15" width="16.85546875" style="1" customWidth="1"/>
    <col min="16" max="16" width="17.7109375" style="1" customWidth="1"/>
    <col min="17" max="17" width="14.7109375" style="1" bestFit="1" customWidth="1"/>
    <col min="18" max="16384" width="9.140625" style="1"/>
  </cols>
  <sheetData>
    <row r="1" spans="1:12" x14ac:dyDescent="0.2">
      <c r="F1" s="3"/>
      <c r="J1" s="1" t="s">
        <v>0</v>
      </c>
    </row>
    <row r="2" spans="1:12" ht="25.5" customHeight="1" x14ac:dyDescent="0.2">
      <c r="F2" s="3"/>
      <c r="J2" s="4" t="s">
        <v>1</v>
      </c>
    </row>
    <row r="3" spans="1:12" x14ac:dyDescent="0.2">
      <c r="F3" s="3"/>
      <c r="I3" s="152" t="s">
        <v>2</v>
      </c>
      <c r="J3" s="152"/>
    </row>
    <row r="4" spans="1:12" ht="20.25" x14ac:dyDescent="0.2">
      <c r="A4" s="5" t="s">
        <v>3</v>
      </c>
      <c r="D4" s="6"/>
      <c r="F4" s="3"/>
      <c r="H4" s="5"/>
      <c r="I4" s="5"/>
      <c r="J4" s="5"/>
    </row>
    <row r="5" spans="1:12" ht="36" customHeight="1" x14ac:dyDescent="0.2">
      <c r="A5" s="153" t="s">
        <v>175</v>
      </c>
      <c r="B5" s="154"/>
      <c r="C5" s="154"/>
      <c r="F5" s="3"/>
      <c r="G5" s="7"/>
      <c r="H5" s="8"/>
      <c r="I5" s="8"/>
      <c r="J5" s="8"/>
    </row>
    <row r="6" spans="1:12" ht="20.25" x14ac:dyDescent="0.2">
      <c r="A6" s="155" t="s">
        <v>4</v>
      </c>
      <c r="B6" s="156"/>
      <c r="C6" s="156"/>
      <c r="F6" s="3"/>
      <c r="G6" s="5"/>
      <c r="H6" s="8"/>
      <c r="I6" s="8"/>
      <c r="J6" s="8"/>
    </row>
    <row r="7" spans="1:12" ht="20.25" x14ac:dyDescent="0.2">
      <c r="A7" s="157" t="s">
        <v>5</v>
      </c>
      <c r="B7" s="157"/>
      <c r="C7" s="157"/>
      <c r="F7" s="3"/>
      <c r="H7" s="5"/>
      <c r="I7" s="125">
        <v>45870</v>
      </c>
      <c r="J7" s="5"/>
      <c r="L7" s="9"/>
    </row>
    <row r="8" spans="1:12" x14ac:dyDescent="0.2">
      <c r="A8" s="1" t="s">
        <v>169</v>
      </c>
      <c r="F8" s="3"/>
      <c r="I8" s="10" t="s">
        <v>6</v>
      </c>
      <c r="J8" s="11"/>
    </row>
    <row r="9" spans="1:12" x14ac:dyDescent="0.2">
      <c r="F9" s="3"/>
      <c r="I9" s="10" t="s">
        <v>8</v>
      </c>
      <c r="J9" s="11"/>
    </row>
    <row r="10" spans="1:12" x14ac:dyDescent="0.2">
      <c r="F10" s="3"/>
      <c r="I10" s="10" t="s">
        <v>9</v>
      </c>
      <c r="J10" s="2" t="s">
        <v>7</v>
      </c>
    </row>
    <row r="11" spans="1:12" x14ac:dyDescent="0.2">
      <c r="F11" s="3"/>
      <c r="I11" s="158" t="s">
        <v>10</v>
      </c>
      <c r="J11" s="159"/>
    </row>
    <row r="12" spans="1:12" x14ac:dyDescent="0.2">
      <c r="F12" s="3"/>
    </row>
    <row r="13" spans="1:12" s="13" customFormat="1" ht="15.75" x14ac:dyDescent="0.2">
      <c r="A13" s="12" t="s">
        <v>11</v>
      </c>
      <c r="B13" s="149">
        <v>2025</v>
      </c>
      <c r="C13" s="145"/>
      <c r="D13" s="145"/>
      <c r="E13" s="145"/>
      <c r="F13" s="145"/>
      <c r="G13" s="145"/>
      <c r="H13" s="150"/>
      <c r="I13" s="151" t="s">
        <v>12</v>
      </c>
      <c r="J13" s="151"/>
    </row>
    <row r="14" spans="1:12" s="13" customFormat="1" ht="15.75" x14ac:dyDescent="0.2">
      <c r="A14" s="14" t="s">
        <v>13</v>
      </c>
      <c r="B14" s="144" t="s">
        <v>14</v>
      </c>
      <c r="C14" s="144"/>
      <c r="D14" s="144"/>
      <c r="E14" s="144"/>
      <c r="F14" s="144"/>
      <c r="G14" s="144"/>
      <c r="H14" s="144"/>
      <c r="I14" s="12" t="s">
        <v>15</v>
      </c>
      <c r="J14" s="15" t="s">
        <v>16</v>
      </c>
    </row>
    <row r="15" spans="1:12" s="13" customFormat="1" ht="15.75" x14ac:dyDescent="0.2">
      <c r="A15" s="14" t="s">
        <v>17</v>
      </c>
      <c r="B15" s="144" t="s">
        <v>18</v>
      </c>
      <c r="C15" s="144"/>
      <c r="D15" s="144"/>
      <c r="E15" s="144"/>
      <c r="F15" s="144"/>
      <c r="G15" s="16"/>
      <c r="H15" s="16"/>
      <c r="I15" s="12" t="s">
        <v>19</v>
      </c>
      <c r="J15" s="17"/>
    </row>
    <row r="16" spans="1:12" s="13" customFormat="1" ht="15.75" x14ac:dyDescent="0.2">
      <c r="A16" s="14" t="s">
        <v>20</v>
      </c>
      <c r="B16" s="144" t="s">
        <v>21</v>
      </c>
      <c r="C16" s="144"/>
      <c r="D16" s="144"/>
      <c r="E16" s="144"/>
      <c r="F16" s="144"/>
      <c r="G16" s="146"/>
      <c r="H16" s="16"/>
      <c r="I16" s="12" t="s">
        <v>22</v>
      </c>
      <c r="J16" s="17"/>
    </row>
    <row r="17" spans="1:12" s="13" customFormat="1" ht="15.75" x14ac:dyDescent="0.2">
      <c r="A17" s="14" t="s">
        <v>23</v>
      </c>
      <c r="B17" s="144" t="s">
        <v>24</v>
      </c>
      <c r="C17" s="144"/>
      <c r="D17" s="144"/>
      <c r="E17" s="144"/>
      <c r="F17" s="144"/>
      <c r="G17" s="147"/>
      <c r="H17" s="148"/>
      <c r="I17" s="12" t="s">
        <v>25</v>
      </c>
      <c r="J17" s="17"/>
    </row>
    <row r="18" spans="1:12" s="13" customFormat="1" ht="15.75" x14ac:dyDescent="0.2">
      <c r="A18" s="14" t="s">
        <v>26</v>
      </c>
      <c r="B18" s="144" t="s">
        <v>27</v>
      </c>
      <c r="C18" s="144"/>
      <c r="D18" s="144"/>
      <c r="E18" s="144"/>
      <c r="F18" s="144"/>
      <c r="G18" s="144"/>
      <c r="H18" s="144"/>
      <c r="I18" s="12" t="s">
        <v>28</v>
      </c>
      <c r="J18" s="17"/>
    </row>
    <row r="19" spans="1:12" s="13" customFormat="1" ht="15.75" x14ac:dyDescent="0.2">
      <c r="A19" s="14" t="s">
        <v>29</v>
      </c>
      <c r="B19" s="144" t="s">
        <v>30</v>
      </c>
      <c r="C19" s="144"/>
      <c r="D19" s="144"/>
      <c r="E19" s="144"/>
      <c r="F19" s="144"/>
      <c r="G19" s="18"/>
      <c r="H19" s="19"/>
      <c r="I19" s="12" t="s">
        <v>31</v>
      </c>
      <c r="J19" s="20" t="s">
        <v>32</v>
      </c>
    </row>
    <row r="20" spans="1:12" s="13" customFormat="1" ht="31.5" x14ac:dyDescent="0.2">
      <c r="A20" s="14" t="s">
        <v>33</v>
      </c>
      <c r="B20" s="144" t="s">
        <v>34</v>
      </c>
      <c r="C20" s="144"/>
      <c r="D20" s="144"/>
      <c r="E20" s="144"/>
      <c r="F20" s="144"/>
      <c r="G20" s="21"/>
      <c r="H20" s="22"/>
      <c r="I20" s="23" t="s">
        <v>35</v>
      </c>
      <c r="J20" s="24" t="s">
        <v>7</v>
      </c>
    </row>
    <row r="21" spans="1:12" s="13" customFormat="1" ht="31.5" x14ac:dyDescent="0.2">
      <c r="A21" s="14" t="s">
        <v>36</v>
      </c>
      <c r="B21" s="144" t="s">
        <v>37</v>
      </c>
      <c r="C21" s="144"/>
      <c r="D21" s="144"/>
      <c r="E21" s="144"/>
      <c r="F21" s="144"/>
      <c r="G21" s="21"/>
      <c r="H21" s="22"/>
      <c r="I21" s="23" t="s">
        <v>38</v>
      </c>
      <c r="J21" s="25"/>
    </row>
    <row r="22" spans="1:12" s="13" customFormat="1" ht="15.75" x14ac:dyDescent="0.2">
      <c r="A22" s="14" t="s">
        <v>39</v>
      </c>
      <c r="B22" s="144">
        <v>396</v>
      </c>
      <c r="C22" s="144"/>
      <c r="D22" s="144"/>
      <c r="E22" s="144"/>
      <c r="F22" s="144"/>
      <c r="G22" s="18"/>
      <c r="H22" s="18"/>
      <c r="I22" s="18"/>
      <c r="J22" s="26"/>
    </row>
    <row r="23" spans="1:12" s="13" customFormat="1" ht="15.75" x14ac:dyDescent="0.2">
      <c r="A23" s="14" t="s">
        <v>40</v>
      </c>
      <c r="B23" s="144" t="s">
        <v>41</v>
      </c>
      <c r="C23" s="144"/>
      <c r="D23" s="144"/>
      <c r="E23" s="144"/>
      <c r="F23" s="144"/>
      <c r="G23" s="144"/>
      <c r="H23" s="16"/>
      <c r="I23" s="16"/>
      <c r="J23" s="27"/>
    </row>
    <row r="24" spans="1:12" s="13" customFormat="1" ht="15.75" x14ac:dyDescent="0.2">
      <c r="A24" s="14" t="s">
        <v>42</v>
      </c>
      <c r="B24" s="144" t="s">
        <v>43</v>
      </c>
      <c r="C24" s="144"/>
      <c r="D24" s="144"/>
      <c r="E24" s="144"/>
      <c r="F24" s="144"/>
      <c r="G24" s="28"/>
      <c r="H24" s="18"/>
      <c r="I24" s="18"/>
      <c r="J24" s="26"/>
    </row>
    <row r="25" spans="1:12" s="13" customFormat="1" ht="15.75" x14ac:dyDescent="0.2">
      <c r="A25" s="14" t="s">
        <v>44</v>
      </c>
      <c r="B25" s="144" t="s">
        <v>45</v>
      </c>
      <c r="C25" s="144"/>
      <c r="D25" s="144"/>
      <c r="E25" s="144"/>
      <c r="F25" s="144"/>
      <c r="G25" s="145"/>
      <c r="H25" s="16"/>
      <c r="I25" s="16"/>
      <c r="J25" s="27"/>
    </row>
    <row r="26" spans="1:12" x14ac:dyDescent="0.2">
      <c r="F26" s="3"/>
    </row>
    <row r="27" spans="1:12" x14ac:dyDescent="0.2">
      <c r="A27" s="138" t="s">
        <v>164</v>
      </c>
      <c r="B27" s="138"/>
      <c r="C27" s="138"/>
      <c r="D27" s="138"/>
      <c r="E27" s="138"/>
      <c r="F27" s="138"/>
      <c r="G27" s="138"/>
      <c r="H27" s="138"/>
      <c r="I27" s="138"/>
      <c r="J27" s="29" t="s">
        <v>46</v>
      </c>
    </row>
    <row r="28" spans="1:12" ht="18" customHeight="1" x14ac:dyDescent="0.2">
      <c r="A28" s="139" t="s">
        <v>47</v>
      </c>
      <c r="B28" s="140" t="s">
        <v>48</v>
      </c>
      <c r="C28" s="140" t="s">
        <v>49</v>
      </c>
      <c r="D28" s="140" t="s">
        <v>50</v>
      </c>
      <c r="E28" s="141" t="s">
        <v>51</v>
      </c>
      <c r="F28" s="142" t="s">
        <v>52</v>
      </c>
      <c r="G28" s="140" t="s">
        <v>53</v>
      </c>
      <c r="H28" s="140"/>
      <c r="I28" s="140"/>
      <c r="J28" s="140"/>
    </row>
    <row r="29" spans="1:12" ht="81.599999999999994" customHeight="1" x14ac:dyDescent="0.2">
      <c r="A29" s="139"/>
      <c r="B29" s="140"/>
      <c r="C29" s="140"/>
      <c r="D29" s="140"/>
      <c r="E29" s="141"/>
      <c r="F29" s="142"/>
      <c r="G29" s="30" t="s">
        <v>54</v>
      </c>
      <c r="H29" s="30" t="s">
        <v>55</v>
      </c>
      <c r="I29" s="30" t="s">
        <v>56</v>
      </c>
      <c r="J29" s="30" t="s">
        <v>57</v>
      </c>
    </row>
    <row r="30" spans="1:12" x14ac:dyDescent="0.2">
      <c r="A30" s="11">
        <v>1</v>
      </c>
      <c r="B30" s="31">
        <v>2</v>
      </c>
      <c r="C30" s="31">
        <v>3</v>
      </c>
      <c r="D30" s="31">
        <v>4</v>
      </c>
      <c r="E30" s="117"/>
      <c r="F30" s="32">
        <v>5</v>
      </c>
      <c r="G30" s="31">
        <v>6</v>
      </c>
      <c r="H30" s="31">
        <v>7</v>
      </c>
      <c r="I30" s="31">
        <v>8</v>
      </c>
      <c r="J30" s="31">
        <v>9</v>
      </c>
    </row>
    <row r="31" spans="1:12" x14ac:dyDescent="0.2">
      <c r="A31" s="132" t="s">
        <v>58</v>
      </c>
      <c r="B31" s="132"/>
      <c r="C31" s="132"/>
      <c r="D31" s="132"/>
      <c r="E31" s="132"/>
      <c r="F31" s="132"/>
      <c r="G31" s="132"/>
      <c r="H31" s="132"/>
      <c r="I31" s="132"/>
      <c r="J31" s="137"/>
    </row>
    <row r="32" spans="1:12" s="33" customFormat="1" x14ac:dyDescent="0.2">
      <c r="A32" s="143" t="s">
        <v>59</v>
      </c>
      <c r="B32" s="143"/>
      <c r="C32" s="143"/>
      <c r="D32" s="143"/>
      <c r="E32" s="143"/>
      <c r="F32" s="143"/>
      <c r="G32" s="143"/>
      <c r="H32" s="143"/>
      <c r="I32" s="143"/>
      <c r="J32" s="143"/>
      <c r="L32" s="34"/>
    </row>
    <row r="33" spans="1:14" s="33" customFormat="1" x14ac:dyDescent="0.2">
      <c r="A33" s="35" t="s">
        <v>60</v>
      </c>
      <c r="B33" s="36">
        <v>1010</v>
      </c>
      <c r="C33" s="37">
        <f t="shared" ref="C33" si="0">C34+C35</f>
        <v>94031</v>
      </c>
      <c r="D33" s="38">
        <f>D34+D35</f>
        <v>97357.9</v>
      </c>
      <c r="E33" s="37">
        <f>E34+E35</f>
        <v>102593.8</v>
      </c>
      <c r="F33" s="39">
        <f>F34+F35</f>
        <v>104027.10000000002</v>
      </c>
      <c r="G33" s="38">
        <f>G34+G35</f>
        <v>25271.300000000003</v>
      </c>
      <c r="H33" s="38">
        <f t="shared" ref="H33:J33" si="1">H34+H35</f>
        <v>26616.600000000002</v>
      </c>
      <c r="I33" s="38">
        <f t="shared" si="1"/>
        <v>26062.5</v>
      </c>
      <c r="J33" s="38">
        <f t="shared" si="1"/>
        <v>26076.7</v>
      </c>
    </row>
    <row r="34" spans="1:14" s="33" customFormat="1" ht="19.5" thickBot="1" x14ac:dyDescent="0.25">
      <c r="A34" s="40" t="s">
        <v>61</v>
      </c>
      <c r="B34" s="36"/>
      <c r="C34" s="37">
        <v>86793.600000000006</v>
      </c>
      <c r="D34" s="38">
        <v>89857.9</v>
      </c>
      <c r="E34" s="37">
        <v>95119.1</v>
      </c>
      <c r="F34" s="39">
        <f>G34+H34+I34+J34</f>
        <v>94623.500000000015</v>
      </c>
      <c r="G34" s="38">
        <v>22920.400000000001</v>
      </c>
      <c r="H34" s="37">
        <v>24265.7</v>
      </c>
      <c r="I34" s="37">
        <v>23711.599999999999</v>
      </c>
      <c r="J34" s="37">
        <v>23725.8</v>
      </c>
      <c r="L34" s="41"/>
      <c r="M34" s="42"/>
      <c r="N34" s="42"/>
    </row>
    <row r="35" spans="1:14" s="33" customFormat="1" ht="19.5" thickBot="1" x14ac:dyDescent="0.25">
      <c r="A35" s="40" t="s">
        <v>62</v>
      </c>
      <c r="B35" s="36"/>
      <c r="C35" s="43">
        <v>7237.4</v>
      </c>
      <c r="D35" s="44">
        <v>7500</v>
      </c>
      <c r="E35" s="43">
        <v>7474.7</v>
      </c>
      <c r="F35" s="45">
        <f>G35+H35+I35+J35</f>
        <v>9403.6</v>
      </c>
      <c r="G35" s="44">
        <v>2350.9</v>
      </c>
      <c r="H35" s="44">
        <v>2350.9</v>
      </c>
      <c r="I35" s="44">
        <v>2350.9</v>
      </c>
      <c r="J35" s="44">
        <v>2350.9</v>
      </c>
      <c r="L35" s="42"/>
      <c r="M35" s="42"/>
    </row>
    <row r="36" spans="1:14" s="33" customFormat="1" x14ac:dyDescent="0.2">
      <c r="A36" s="46" t="s">
        <v>63</v>
      </c>
      <c r="B36" s="36"/>
      <c r="C36" s="37">
        <f>C37</f>
        <v>35767.200000000004</v>
      </c>
      <c r="D36" s="37">
        <f t="shared" ref="D36:F36" si="2">D37</f>
        <v>15000</v>
      </c>
      <c r="E36" s="37">
        <f t="shared" si="2"/>
        <v>26180.6</v>
      </c>
      <c r="F36" s="37">
        <f t="shared" si="2"/>
        <v>25531.699999999997</v>
      </c>
      <c r="G36" s="37">
        <f>G37</f>
        <v>7138.7</v>
      </c>
      <c r="H36" s="37">
        <f t="shared" ref="H36:J36" si="3">H37</f>
        <v>4207.1000000000004</v>
      </c>
      <c r="I36" s="37">
        <f t="shared" si="3"/>
        <v>4020.6</v>
      </c>
      <c r="J36" s="37">
        <f t="shared" si="3"/>
        <v>10165.299999999999</v>
      </c>
    </row>
    <row r="37" spans="1:14" s="33" customFormat="1" ht="66.75" customHeight="1" x14ac:dyDescent="0.2">
      <c r="A37" s="35" t="s">
        <v>64</v>
      </c>
      <c r="B37" s="36">
        <v>1020</v>
      </c>
      <c r="C37" s="37">
        <f>C38+C40+C47+C46+C39+C48</f>
        <v>35767.200000000004</v>
      </c>
      <c r="D37" s="38">
        <f>D38+D39+D40+D47+D46+D48</f>
        <v>15000</v>
      </c>
      <c r="E37" s="37">
        <f>E38+E39+E40+E47+E46+E48+E41</f>
        <v>26180.6</v>
      </c>
      <c r="F37" s="39">
        <f>G37+H37+I37+J37</f>
        <v>25531.699999999997</v>
      </c>
      <c r="G37" s="38">
        <f>G38+G39+G40+G41+G46+G47+G48</f>
        <v>7138.7</v>
      </c>
      <c r="H37" s="38">
        <f>H38+H39+H40+H41+H46+H47+H48</f>
        <v>4207.1000000000004</v>
      </c>
      <c r="I37" s="38">
        <f>I38+I39+I40+I41+I46+I47+I48+I42+I43+I44+I45</f>
        <v>4020.6</v>
      </c>
      <c r="J37" s="38">
        <f>J38+J39+J40+J41+J46+J47+J48</f>
        <v>10165.299999999999</v>
      </c>
    </row>
    <row r="38" spans="1:14" s="33" customFormat="1" ht="19.5" thickBot="1" x14ac:dyDescent="0.25">
      <c r="A38" s="47" t="s">
        <v>65</v>
      </c>
      <c r="B38" s="36"/>
      <c r="C38" s="43">
        <v>14185.7</v>
      </c>
      <c r="D38" s="44">
        <v>15000</v>
      </c>
      <c r="E38" s="43">
        <v>16377.4</v>
      </c>
      <c r="F38" s="39">
        <f>G38+H38+I38+J38</f>
        <v>17261.5</v>
      </c>
      <c r="G38" s="44">
        <v>2257.1</v>
      </c>
      <c r="H38" s="44">
        <v>2207.1</v>
      </c>
      <c r="I38" s="44">
        <v>2632</v>
      </c>
      <c r="J38" s="44">
        <v>10165.299999999999</v>
      </c>
      <c r="M38" s="42"/>
    </row>
    <row r="39" spans="1:14" s="33" customFormat="1" x14ac:dyDescent="0.2">
      <c r="A39" s="48" t="s">
        <v>66</v>
      </c>
      <c r="B39" s="36"/>
      <c r="C39" s="43">
        <v>4700</v>
      </c>
      <c r="D39" s="49"/>
      <c r="E39" s="118"/>
      <c r="F39" s="50">
        <f>G39+H39+I39+J39</f>
        <v>2881.6</v>
      </c>
      <c r="G39" s="51">
        <v>2881.6</v>
      </c>
      <c r="H39" s="49"/>
      <c r="I39" s="49"/>
      <c r="J39" s="49"/>
    </row>
    <row r="40" spans="1:14" s="33" customFormat="1" x14ac:dyDescent="0.2">
      <c r="A40" s="48" t="s">
        <v>67</v>
      </c>
      <c r="B40" s="36"/>
      <c r="C40" s="43">
        <v>2405.3000000000002</v>
      </c>
      <c r="D40" s="49"/>
      <c r="E40" s="119">
        <v>4264.1000000000004</v>
      </c>
      <c r="F40" s="39">
        <f t="shared" ref="F40:F41" si="4">G40+H40+I40+J40</f>
        <v>2200</v>
      </c>
      <c r="G40" s="44">
        <v>1000</v>
      </c>
      <c r="H40" s="44">
        <v>1200</v>
      </c>
      <c r="I40" s="44"/>
      <c r="J40" s="44"/>
    </row>
    <row r="41" spans="1:14" s="33" customFormat="1" x14ac:dyDescent="0.2">
      <c r="A41" s="48" t="s">
        <v>68</v>
      </c>
      <c r="B41" s="36"/>
      <c r="C41" s="43"/>
      <c r="D41" s="49"/>
      <c r="E41" s="119">
        <v>4441.1000000000004</v>
      </c>
      <c r="F41" s="39">
        <f t="shared" si="4"/>
        <v>1800</v>
      </c>
      <c r="G41" s="44">
        <v>1000</v>
      </c>
      <c r="H41" s="44">
        <v>800</v>
      </c>
      <c r="I41" s="44"/>
      <c r="J41" s="44"/>
    </row>
    <row r="42" spans="1:14" s="33" customFormat="1" x14ac:dyDescent="0.2">
      <c r="A42" s="48" t="s">
        <v>170</v>
      </c>
      <c r="B42" s="36"/>
      <c r="C42" s="43"/>
      <c r="D42" s="49"/>
      <c r="E42" s="119"/>
      <c r="F42" s="39">
        <f t="shared" ref="F42:F48" si="5">G42+H42+I42+J42</f>
        <v>30.6</v>
      </c>
      <c r="G42" s="44"/>
      <c r="H42" s="44"/>
      <c r="I42" s="44">
        <v>30.6</v>
      </c>
      <c r="J42" s="44"/>
    </row>
    <row r="43" spans="1:14" s="33" customFormat="1" x14ac:dyDescent="0.2">
      <c r="A43" s="48" t="s">
        <v>171</v>
      </c>
      <c r="B43" s="36"/>
      <c r="C43" s="43"/>
      <c r="D43" s="49"/>
      <c r="E43" s="119"/>
      <c r="F43" s="39">
        <f t="shared" si="5"/>
        <v>30.2</v>
      </c>
      <c r="G43" s="44"/>
      <c r="H43" s="44"/>
      <c r="I43" s="44">
        <v>30.2</v>
      </c>
      <c r="J43" s="44"/>
    </row>
    <row r="44" spans="1:14" s="33" customFormat="1" ht="30" x14ac:dyDescent="0.2">
      <c r="A44" s="48" t="s">
        <v>174</v>
      </c>
      <c r="B44" s="36"/>
      <c r="C44" s="43"/>
      <c r="D44" s="49"/>
      <c r="E44" s="119"/>
      <c r="F44" s="39">
        <f t="shared" si="5"/>
        <v>30</v>
      </c>
      <c r="G44" s="44"/>
      <c r="H44" s="44"/>
      <c r="I44" s="44">
        <v>30</v>
      </c>
      <c r="J44" s="44"/>
    </row>
    <row r="45" spans="1:14" s="33" customFormat="1" x14ac:dyDescent="0.25">
      <c r="A45" s="126" t="s">
        <v>172</v>
      </c>
      <c r="B45" s="36"/>
      <c r="C45" s="43"/>
      <c r="D45" s="49"/>
      <c r="E45" s="119"/>
      <c r="F45" s="39">
        <f t="shared" si="5"/>
        <v>115.5</v>
      </c>
      <c r="G45" s="44"/>
      <c r="H45" s="44"/>
      <c r="I45" s="44">
        <v>115.5</v>
      </c>
      <c r="J45" s="44"/>
    </row>
    <row r="46" spans="1:14" s="33" customFormat="1" x14ac:dyDescent="0.2">
      <c r="A46" s="52" t="s">
        <v>69</v>
      </c>
      <c r="B46" s="36"/>
      <c r="C46" s="43">
        <v>11448.2</v>
      </c>
      <c r="D46" s="44"/>
      <c r="E46" s="43">
        <v>1098</v>
      </c>
      <c r="F46" s="39">
        <f t="shared" si="5"/>
        <v>1182.3</v>
      </c>
      <c r="G46" s="44"/>
      <c r="H46" s="44"/>
      <c r="I46" s="44">
        <v>1182.3</v>
      </c>
      <c r="J46" s="44"/>
    </row>
    <row r="47" spans="1:14" s="33" customFormat="1" x14ac:dyDescent="0.2">
      <c r="A47" s="25" t="s">
        <v>70</v>
      </c>
      <c r="B47" s="36"/>
      <c r="C47" s="43">
        <v>582.20000000000005</v>
      </c>
      <c r="D47" s="49"/>
      <c r="E47" s="118"/>
      <c r="F47" s="39">
        <f t="shared" si="5"/>
        <v>0</v>
      </c>
      <c r="G47" s="44"/>
      <c r="H47" s="44"/>
      <c r="I47" s="44"/>
      <c r="J47" s="44"/>
    </row>
    <row r="48" spans="1:14" s="33" customFormat="1" x14ac:dyDescent="0.2">
      <c r="A48" s="25" t="s">
        <v>71</v>
      </c>
      <c r="B48" s="36"/>
      <c r="C48" s="43">
        <v>2445.8000000000002</v>
      </c>
      <c r="D48" s="44"/>
      <c r="E48" s="43"/>
      <c r="F48" s="39">
        <f t="shared" si="5"/>
        <v>0</v>
      </c>
      <c r="G48" s="44"/>
      <c r="H48" s="44"/>
      <c r="I48" s="44"/>
      <c r="J48" s="44"/>
    </row>
    <row r="49" spans="1:17" s="33" customFormat="1" ht="23.25" customHeight="1" x14ac:dyDescent="0.2">
      <c r="A49" s="127" t="s">
        <v>72</v>
      </c>
      <c r="B49" s="36">
        <v>1030</v>
      </c>
      <c r="C49" s="43"/>
      <c r="D49" s="38"/>
      <c r="E49" s="37" t="s">
        <v>73</v>
      </c>
      <c r="F49" s="39">
        <f>F50</f>
        <v>2000</v>
      </c>
      <c r="G49" s="38">
        <f>G50</f>
        <v>0</v>
      </c>
      <c r="H49" s="38">
        <f>H50</f>
        <v>1000</v>
      </c>
      <c r="I49" s="38">
        <f t="shared" ref="I49:J49" si="6">I50</f>
        <v>1000</v>
      </c>
      <c r="J49" s="38">
        <f t="shared" si="6"/>
        <v>0</v>
      </c>
    </row>
    <row r="50" spans="1:17" s="33" customFormat="1" ht="37.5" x14ac:dyDescent="0.2">
      <c r="A50" s="127" t="s">
        <v>74</v>
      </c>
      <c r="B50" s="36">
        <v>1031</v>
      </c>
      <c r="C50" s="43"/>
      <c r="D50" s="38"/>
      <c r="E50" s="37"/>
      <c r="F50" s="39">
        <v>2000</v>
      </c>
      <c r="G50" s="38"/>
      <c r="H50" s="38">
        <v>1000</v>
      </c>
      <c r="I50" s="38">
        <v>1000</v>
      </c>
      <c r="J50" s="38"/>
    </row>
    <row r="51" spans="1:17" s="33" customFormat="1" x14ac:dyDescent="0.2">
      <c r="A51" s="35" t="s">
        <v>75</v>
      </c>
      <c r="B51" s="36">
        <v>1040</v>
      </c>
      <c r="C51" s="37">
        <f>C52+C53+C54</f>
        <v>16779</v>
      </c>
      <c r="D51" s="38">
        <f>D52+D54</f>
        <v>340</v>
      </c>
      <c r="E51" s="37">
        <f>E52+E54</f>
        <v>666.8</v>
      </c>
      <c r="F51" s="39">
        <f t="shared" ref="F51:F57" si="7">G51+H51+I51+J51</f>
        <v>760</v>
      </c>
      <c r="G51" s="38">
        <f>G52+G53+G54+G55</f>
        <v>45</v>
      </c>
      <c r="H51" s="38">
        <f t="shared" ref="H51:J51" si="8">H52+H53+H54+H55</f>
        <v>325</v>
      </c>
      <c r="I51" s="38">
        <f t="shared" si="8"/>
        <v>195</v>
      </c>
      <c r="J51" s="38">
        <f t="shared" si="8"/>
        <v>195</v>
      </c>
    </row>
    <row r="52" spans="1:17" s="33" customFormat="1" ht="19.5" thickBot="1" x14ac:dyDescent="0.25">
      <c r="A52" s="40" t="s">
        <v>76</v>
      </c>
      <c r="B52" s="53">
        <v>1041</v>
      </c>
      <c r="C52" s="43">
        <v>186</v>
      </c>
      <c r="D52" s="44">
        <v>340</v>
      </c>
      <c r="E52" s="43">
        <v>561.29999999999995</v>
      </c>
      <c r="F52" s="45">
        <f t="shared" si="7"/>
        <v>580</v>
      </c>
      <c r="G52" s="44">
        <v>45</v>
      </c>
      <c r="H52" s="44">
        <v>245</v>
      </c>
      <c r="I52" s="44">
        <v>145</v>
      </c>
      <c r="J52" s="44">
        <v>145</v>
      </c>
    </row>
    <row r="53" spans="1:17" s="33" customFormat="1" ht="19.5" thickBot="1" x14ac:dyDescent="0.25">
      <c r="A53" s="40" t="s">
        <v>77</v>
      </c>
      <c r="B53" s="53">
        <v>1042</v>
      </c>
      <c r="C53" s="43"/>
      <c r="D53" s="44" t="s">
        <v>73</v>
      </c>
      <c r="E53" s="43" t="s">
        <v>73</v>
      </c>
      <c r="F53" s="54">
        <f t="shared" si="7"/>
        <v>0</v>
      </c>
      <c r="G53" s="49"/>
      <c r="H53" s="49"/>
      <c r="I53" s="49"/>
      <c r="J53" s="49"/>
    </row>
    <row r="54" spans="1:17" s="33" customFormat="1" ht="19.5" thickBot="1" x14ac:dyDescent="0.25">
      <c r="A54" s="40" t="s">
        <v>78</v>
      </c>
      <c r="B54" s="53">
        <v>1043</v>
      </c>
      <c r="C54" s="43">
        <v>16593</v>
      </c>
      <c r="D54" s="44"/>
      <c r="E54" s="43">
        <v>105.5</v>
      </c>
      <c r="F54" s="45">
        <f t="shared" si="7"/>
        <v>180</v>
      </c>
      <c r="G54" s="44"/>
      <c r="H54" s="44">
        <v>80</v>
      </c>
      <c r="I54" s="44">
        <v>50</v>
      </c>
      <c r="J54" s="44">
        <v>50</v>
      </c>
    </row>
    <row r="55" spans="1:17" s="33" customFormat="1" ht="19.5" thickBot="1" x14ac:dyDescent="0.25">
      <c r="A55" s="40" t="s">
        <v>79</v>
      </c>
      <c r="B55" s="53">
        <v>1044</v>
      </c>
      <c r="C55" s="43">
        <v>0</v>
      </c>
      <c r="D55" s="44" t="s">
        <v>73</v>
      </c>
      <c r="E55" s="43"/>
      <c r="F55" s="39">
        <f t="shared" si="7"/>
        <v>0</v>
      </c>
      <c r="G55" s="44"/>
      <c r="H55" s="44"/>
      <c r="I55" s="44"/>
      <c r="J55" s="44"/>
    </row>
    <row r="56" spans="1:17" s="33" customFormat="1" ht="30.75" thickBot="1" x14ac:dyDescent="0.25">
      <c r="A56" s="47" t="s">
        <v>167</v>
      </c>
      <c r="B56" s="53">
        <v>1045</v>
      </c>
      <c r="C56" s="37">
        <v>1575.1</v>
      </c>
      <c r="D56" s="44" t="s">
        <v>73</v>
      </c>
      <c r="E56" s="37">
        <v>229.7</v>
      </c>
      <c r="F56" s="39">
        <v>2496.4</v>
      </c>
      <c r="G56" s="44"/>
      <c r="H56" s="44"/>
      <c r="I56" s="44"/>
      <c r="J56" s="44"/>
      <c r="K56" s="55">
        <f>F56-8969</f>
        <v>-6472.6</v>
      </c>
      <c r="L56" s="42"/>
      <c r="M56" s="42"/>
      <c r="N56" s="42"/>
    </row>
    <row r="57" spans="1:17" s="33" customFormat="1" x14ac:dyDescent="0.2">
      <c r="A57" s="56" t="s">
        <v>80</v>
      </c>
      <c r="B57" s="53">
        <v>1047</v>
      </c>
      <c r="C57" s="43">
        <v>0</v>
      </c>
      <c r="D57" s="44" t="s">
        <v>73</v>
      </c>
      <c r="E57" s="43">
        <v>0</v>
      </c>
      <c r="F57" s="45">
        <f t="shared" si="7"/>
        <v>0</v>
      </c>
      <c r="G57" s="44"/>
      <c r="H57" s="44"/>
      <c r="I57" s="44"/>
      <c r="J57" s="44"/>
      <c r="K57" s="33">
        <f>35204-764.3</f>
        <v>34439.699999999997</v>
      </c>
      <c r="M57" s="57"/>
      <c r="N57" s="58"/>
      <c r="O57" s="58"/>
      <c r="P57" s="58"/>
    </row>
    <row r="58" spans="1:17" x14ac:dyDescent="0.2">
      <c r="A58" s="131" t="s">
        <v>81</v>
      </c>
      <c r="B58" s="132"/>
      <c r="C58" s="132"/>
      <c r="D58" s="132"/>
      <c r="E58" s="132"/>
      <c r="F58" s="132"/>
      <c r="G58" s="132"/>
      <c r="H58" s="132"/>
      <c r="I58" s="132"/>
      <c r="J58" s="137"/>
    </row>
    <row r="59" spans="1:17" x14ac:dyDescent="0.2">
      <c r="A59" s="35" t="s">
        <v>82</v>
      </c>
      <c r="B59" s="11">
        <v>1050</v>
      </c>
      <c r="C59" s="43">
        <v>64161.599999999999</v>
      </c>
      <c r="D59" s="44">
        <v>66357.2</v>
      </c>
      <c r="E59" s="43">
        <v>57931.8</v>
      </c>
      <c r="F59" s="45">
        <f>SUM(G59:J59)</f>
        <v>71094.399999999994</v>
      </c>
      <c r="G59" s="43">
        <v>19525.599999999999</v>
      </c>
      <c r="H59" s="44">
        <v>17189.599999999999</v>
      </c>
      <c r="I59" s="44">
        <v>17189.599999999999</v>
      </c>
      <c r="J59" s="44">
        <v>17189.599999999999</v>
      </c>
      <c r="K59" s="41">
        <f>J59/3</f>
        <v>5729.8666666666659</v>
      </c>
      <c r="L59" s="59"/>
      <c r="M59" s="60"/>
      <c r="N59" s="60"/>
      <c r="O59" s="61"/>
      <c r="P59" s="62"/>
      <c r="Q59" s="63"/>
    </row>
    <row r="60" spans="1:17" x14ac:dyDescent="0.2">
      <c r="A60" s="35" t="s">
        <v>83</v>
      </c>
      <c r="B60" s="11">
        <v>1060</v>
      </c>
      <c r="C60" s="43">
        <v>13766.1</v>
      </c>
      <c r="D60" s="44">
        <v>14598.6</v>
      </c>
      <c r="E60" s="43">
        <v>12928.2</v>
      </c>
      <c r="F60" s="45">
        <f t="shared" ref="F60" si="9">SUM(G60:J60)</f>
        <v>15672.400000000001</v>
      </c>
      <c r="G60" s="43">
        <v>4327.3</v>
      </c>
      <c r="H60" s="44">
        <v>3781.7</v>
      </c>
      <c r="I60" s="44">
        <v>3781.7</v>
      </c>
      <c r="J60" s="44">
        <v>3781.7</v>
      </c>
      <c r="K60" s="41">
        <f t="shared" ref="K60:K76" si="10">J60/3</f>
        <v>1260.5666666666666</v>
      </c>
      <c r="L60" s="59"/>
      <c r="M60" s="60"/>
      <c r="N60" s="60"/>
      <c r="O60" s="61"/>
      <c r="P60" s="62"/>
      <c r="Q60" s="63"/>
    </row>
    <row r="61" spans="1:17" x14ac:dyDescent="0.2">
      <c r="A61" s="35" t="s">
        <v>84</v>
      </c>
      <c r="B61" s="11">
        <v>1070</v>
      </c>
      <c r="C61" s="43">
        <v>7945.8</v>
      </c>
      <c r="D61" s="44">
        <v>3200</v>
      </c>
      <c r="E61" s="43">
        <v>9693</v>
      </c>
      <c r="F61" s="45">
        <f>SUM(G61:J61)</f>
        <v>7030.6</v>
      </c>
      <c r="G61" s="44">
        <v>1950</v>
      </c>
      <c r="H61" s="44">
        <v>2150</v>
      </c>
      <c r="I61" s="44">
        <v>1480.6</v>
      </c>
      <c r="J61" s="44">
        <v>1450</v>
      </c>
      <c r="K61" s="41">
        <f t="shared" si="10"/>
        <v>483.33333333333331</v>
      </c>
      <c r="L61" s="64"/>
      <c r="M61" s="64"/>
      <c r="N61" s="64"/>
      <c r="O61" s="64"/>
      <c r="P61" s="64"/>
      <c r="Q61" s="63"/>
    </row>
    <row r="62" spans="1:17" x14ac:dyDescent="0.2">
      <c r="A62" s="35" t="s">
        <v>85</v>
      </c>
      <c r="B62" s="11">
        <v>1080</v>
      </c>
      <c r="C62" s="43">
        <v>14982</v>
      </c>
      <c r="D62" s="44">
        <v>8000</v>
      </c>
      <c r="E62" s="43">
        <v>14338.5</v>
      </c>
      <c r="F62" s="45">
        <f>SUM(G62:J62)</f>
        <v>8030</v>
      </c>
      <c r="G62" s="44">
        <v>2000</v>
      </c>
      <c r="H62" s="44">
        <v>2000</v>
      </c>
      <c r="I62" s="44">
        <v>2030</v>
      </c>
      <c r="J62" s="44">
        <v>2000</v>
      </c>
      <c r="K62" s="41">
        <f t="shared" si="10"/>
        <v>666.66666666666663</v>
      </c>
      <c r="Q62" s="63"/>
    </row>
    <row r="63" spans="1:17" x14ac:dyDescent="0.2">
      <c r="A63" s="35" t="s">
        <v>86</v>
      </c>
      <c r="B63" s="11">
        <v>1090</v>
      </c>
      <c r="C63" s="43">
        <v>1406.5</v>
      </c>
      <c r="D63" s="44">
        <v>1500</v>
      </c>
      <c r="E63" s="43">
        <v>1621.1</v>
      </c>
      <c r="F63" s="45">
        <f t="shared" ref="F63:F72" si="11">SUM(G63:J63)</f>
        <v>2474.1999999999998</v>
      </c>
      <c r="G63" s="44">
        <v>860</v>
      </c>
      <c r="H63" s="44">
        <v>860</v>
      </c>
      <c r="I63" s="44">
        <v>392.2</v>
      </c>
      <c r="J63" s="44">
        <v>362</v>
      </c>
      <c r="K63" s="41">
        <f t="shared" si="10"/>
        <v>120.66666666666667</v>
      </c>
      <c r="Q63" s="63"/>
    </row>
    <row r="64" spans="1:17" x14ac:dyDescent="0.2">
      <c r="A64" s="35" t="s">
        <v>68</v>
      </c>
      <c r="B64" s="11">
        <v>1100</v>
      </c>
      <c r="C64" s="43">
        <v>2777.9</v>
      </c>
      <c r="D64" s="44">
        <v>2020</v>
      </c>
      <c r="E64" s="43">
        <v>7940</v>
      </c>
      <c r="F64" s="45">
        <f>SUM(G64:J64)</f>
        <v>5887.8</v>
      </c>
      <c r="G64" s="44">
        <v>1640.1</v>
      </c>
      <c r="H64" s="44">
        <v>2937.4</v>
      </c>
      <c r="I64" s="44">
        <v>855.8</v>
      </c>
      <c r="J64" s="44">
        <v>454.5</v>
      </c>
      <c r="K64" s="41">
        <f t="shared" si="10"/>
        <v>151.5</v>
      </c>
      <c r="Q64" s="63"/>
    </row>
    <row r="65" spans="1:17" x14ac:dyDescent="0.2">
      <c r="A65" s="35" t="s">
        <v>87</v>
      </c>
      <c r="B65" s="11">
        <v>1110</v>
      </c>
      <c r="C65" s="43">
        <v>301.10000000000002</v>
      </c>
      <c r="D65" s="44">
        <v>400</v>
      </c>
      <c r="E65" s="43">
        <v>419.9</v>
      </c>
      <c r="F65" s="45">
        <f>SUM(G65:J65)</f>
        <v>450</v>
      </c>
      <c r="G65" s="44">
        <v>112.5</v>
      </c>
      <c r="H65" s="44">
        <v>112.5</v>
      </c>
      <c r="I65" s="44">
        <v>112.5</v>
      </c>
      <c r="J65" s="44">
        <v>112.5</v>
      </c>
      <c r="K65" s="41">
        <f t="shared" si="10"/>
        <v>37.5</v>
      </c>
      <c r="Q65" s="63"/>
    </row>
    <row r="66" spans="1:17" x14ac:dyDescent="0.2">
      <c r="A66" s="35" t="s">
        <v>168</v>
      </c>
      <c r="B66" s="11">
        <v>1120</v>
      </c>
      <c r="C66" s="37">
        <f>C67+C68+C69+C70+C71</f>
        <v>15190.5</v>
      </c>
      <c r="D66" s="38">
        <f>D67+D68+D69+D70+D71</f>
        <v>15000</v>
      </c>
      <c r="E66" s="37">
        <f>E67+E68+E69+E70+E71</f>
        <v>17138.099999999999</v>
      </c>
      <c r="F66" s="65">
        <f>SUM(G66:J66)</f>
        <v>17261.5</v>
      </c>
      <c r="G66" s="66">
        <f>G67+G68+G69+G70+G71</f>
        <v>2257.1</v>
      </c>
      <c r="H66" s="66">
        <f t="shared" ref="H66" si="12">H67+H68+H69+H70+H71</f>
        <v>2207.1</v>
      </c>
      <c r="I66" s="66">
        <f>I67+I68+I69+I70+I71</f>
        <v>2632</v>
      </c>
      <c r="J66" s="66">
        <f>J67+J68+J69+J70+J71</f>
        <v>10165.299999999999</v>
      </c>
      <c r="K66" s="41">
        <f t="shared" si="10"/>
        <v>3388.4333333333329</v>
      </c>
      <c r="L66" s="67"/>
      <c r="Q66" s="63"/>
    </row>
    <row r="67" spans="1:17" x14ac:dyDescent="0.2">
      <c r="A67" s="56" t="s">
        <v>88</v>
      </c>
      <c r="B67" s="11">
        <v>1121</v>
      </c>
      <c r="C67" s="43">
        <v>10639.9</v>
      </c>
      <c r="D67" s="44">
        <v>10713.2</v>
      </c>
      <c r="E67" s="43">
        <v>10592.6</v>
      </c>
      <c r="F67" s="68">
        <f>SUM(G67:J67)</f>
        <v>9008.4</v>
      </c>
      <c r="G67" s="124">
        <v>851.8</v>
      </c>
      <c r="H67" s="124">
        <v>472.7</v>
      </c>
      <c r="I67" s="124"/>
      <c r="J67" s="124">
        <v>7683.9</v>
      </c>
      <c r="K67" s="41">
        <f>J67/3</f>
        <v>2561.2999999999997</v>
      </c>
      <c r="L67" s="59"/>
      <c r="M67" s="62"/>
      <c r="Q67" s="63"/>
    </row>
    <row r="68" spans="1:17" x14ac:dyDescent="0.2">
      <c r="A68" s="56" t="s">
        <v>89</v>
      </c>
      <c r="B68" s="11">
        <v>1122</v>
      </c>
      <c r="C68" s="43">
        <v>652</v>
      </c>
      <c r="D68" s="44">
        <v>562.4</v>
      </c>
      <c r="E68" s="43">
        <v>1748.3</v>
      </c>
      <c r="F68" s="68">
        <f t="shared" si="11"/>
        <v>1722.2</v>
      </c>
      <c r="G68" s="124">
        <v>287</v>
      </c>
      <c r="H68" s="124">
        <v>437.3</v>
      </c>
      <c r="I68" s="124">
        <v>467.2</v>
      </c>
      <c r="J68" s="124">
        <v>530.70000000000005</v>
      </c>
      <c r="K68" s="41">
        <f t="shared" si="10"/>
        <v>176.9</v>
      </c>
      <c r="L68" s="59"/>
      <c r="Q68" s="63"/>
    </row>
    <row r="69" spans="1:17" x14ac:dyDescent="0.2">
      <c r="A69" s="56" t="s">
        <v>90</v>
      </c>
      <c r="B69" s="11">
        <v>1123</v>
      </c>
      <c r="C69" s="43">
        <v>3693.1</v>
      </c>
      <c r="D69" s="44">
        <v>3481.5</v>
      </c>
      <c r="E69" s="43">
        <v>4510.3999999999996</v>
      </c>
      <c r="F69" s="68">
        <f t="shared" si="11"/>
        <v>5990.7999999999993</v>
      </c>
      <c r="G69" s="124">
        <v>1047.3</v>
      </c>
      <c r="H69" s="124">
        <v>1207.0999999999999</v>
      </c>
      <c r="I69" s="124">
        <v>1996.8</v>
      </c>
      <c r="J69" s="124">
        <v>1739.6</v>
      </c>
      <c r="K69" s="41">
        <f t="shared" si="10"/>
        <v>579.86666666666667</v>
      </c>
      <c r="L69" s="59"/>
      <c r="Q69" s="63"/>
    </row>
    <row r="70" spans="1:17" x14ac:dyDescent="0.2">
      <c r="A70" s="56" t="s">
        <v>91</v>
      </c>
      <c r="B70" s="11">
        <v>1124</v>
      </c>
      <c r="C70" s="43">
        <v>11.9</v>
      </c>
      <c r="D70" s="44">
        <v>94</v>
      </c>
      <c r="E70" s="43">
        <v>0.6</v>
      </c>
      <c r="F70" s="68">
        <f t="shared" si="11"/>
        <v>228.3</v>
      </c>
      <c r="G70" s="124">
        <v>19</v>
      </c>
      <c r="H70" s="124">
        <v>38</v>
      </c>
      <c r="I70" s="124">
        <v>38</v>
      </c>
      <c r="J70" s="124">
        <v>133.30000000000001</v>
      </c>
      <c r="K70" s="41">
        <f>J70/3</f>
        <v>44.433333333333337</v>
      </c>
      <c r="L70" s="59"/>
      <c r="Q70" s="63"/>
    </row>
    <row r="71" spans="1:17" x14ac:dyDescent="0.2">
      <c r="A71" s="56" t="s">
        <v>92</v>
      </c>
      <c r="B71" s="11">
        <v>1125</v>
      </c>
      <c r="C71" s="43">
        <v>193.6</v>
      </c>
      <c r="D71" s="44">
        <v>148.9</v>
      </c>
      <c r="E71" s="43">
        <v>286.2</v>
      </c>
      <c r="F71" s="68">
        <f>SUM(G71:J71)</f>
        <v>311.8</v>
      </c>
      <c r="G71" s="124">
        <v>52</v>
      </c>
      <c r="H71" s="124">
        <v>52</v>
      </c>
      <c r="I71" s="124">
        <v>130</v>
      </c>
      <c r="J71" s="124">
        <v>77.8</v>
      </c>
      <c r="K71" s="41">
        <f t="shared" si="10"/>
        <v>25.933333333333334</v>
      </c>
      <c r="L71" s="59"/>
      <c r="Q71" s="63"/>
    </row>
    <row r="72" spans="1:17" x14ac:dyDescent="0.2">
      <c r="A72" s="56" t="s">
        <v>93</v>
      </c>
      <c r="B72" s="11">
        <v>1126</v>
      </c>
      <c r="C72" s="43"/>
      <c r="D72" s="44"/>
      <c r="E72" s="43"/>
      <c r="F72" s="54">
        <f t="shared" si="11"/>
        <v>0</v>
      </c>
      <c r="G72" s="49"/>
      <c r="H72" s="49"/>
      <c r="I72" s="49"/>
      <c r="J72" s="49"/>
      <c r="K72" s="41">
        <f t="shared" si="10"/>
        <v>0</v>
      </c>
      <c r="L72" s="59"/>
      <c r="Q72" s="63"/>
    </row>
    <row r="73" spans="1:17" ht="37.5" x14ac:dyDescent="0.2">
      <c r="A73" s="35" t="s">
        <v>94</v>
      </c>
      <c r="B73" s="11">
        <v>1130</v>
      </c>
      <c r="C73" s="43">
        <v>112.6</v>
      </c>
      <c r="D73" s="44">
        <v>144.4</v>
      </c>
      <c r="E73" s="43">
        <v>193.7</v>
      </c>
      <c r="F73" s="45">
        <v>150</v>
      </c>
      <c r="G73" s="44">
        <v>37.5</v>
      </c>
      <c r="H73" s="44">
        <v>37.5</v>
      </c>
      <c r="I73" s="44">
        <v>37.5</v>
      </c>
      <c r="J73" s="44">
        <v>37.5</v>
      </c>
      <c r="K73" s="41">
        <f t="shared" si="10"/>
        <v>12.5</v>
      </c>
      <c r="L73" s="59"/>
      <c r="Q73" s="63"/>
    </row>
    <row r="74" spans="1:17" x14ac:dyDescent="0.2">
      <c r="A74" s="35" t="s">
        <v>95</v>
      </c>
      <c r="B74" s="11">
        <v>1140</v>
      </c>
      <c r="C74" s="43">
        <v>289.89999999999998</v>
      </c>
      <c r="D74" s="44">
        <v>260</v>
      </c>
      <c r="E74" s="43">
        <v>199.5</v>
      </c>
      <c r="F74" s="45">
        <v>280</v>
      </c>
      <c r="G74" s="44">
        <v>70</v>
      </c>
      <c r="H74" s="44">
        <v>70</v>
      </c>
      <c r="I74" s="44">
        <v>70</v>
      </c>
      <c r="J74" s="44">
        <v>70</v>
      </c>
      <c r="K74" s="41">
        <f t="shared" si="10"/>
        <v>23.333333333333332</v>
      </c>
      <c r="L74" s="59"/>
      <c r="Q74" s="63"/>
    </row>
    <row r="75" spans="1:17" x14ac:dyDescent="0.2">
      <c r="A75" s="35" t="s">
        <v>96</v>
      </c>
      <c r="B75" s="11">
        <v>1150</v>
      </c>
      <c r="C75" s="43">
        <v>880.7</v>
      </c>
      <c r="D75" s="44">
        <v>600</v>
      </c>
      <c r="E75" s="43">
        <v>1107.3</v>
      </c>
      <c r="F75" s="45">
        <v>700</v>
      </c>
      <c r="G75" s="44">
        <v>175</v>
      </c>
      <c r="H75" s="44">
        <v>175</v>
      </c>
      <c r="I75" s="44">
        <v>175</v>
      </c>
      <c r="J75" s="44">
        <v>175</v>
      </c>
      <c r="K75" s="41">
        <f t="shared" si="10"/>
        <v>58.333333333333336</v>
      </c>
      <c r="L75" s="59"/>
      <c r="Q75" s="63"/>
    </row>
    <row r="76" spans="1:17" x14ac:dyDescent="0.2">
      <c r="A76" s="35" t="s">
        <v>97</v>
      </c>
      <c r="B76" s="11">
        <v>1160</v>
      </c>
      <c r="C76" s="43">
        <v>21703.9</v>
      </c>
      <c r="D76" s="44">
        <v>617.70000000000005</v>
      </c>
      <c r="E76" s="43">
        <v>3301.8</v>
      </c>
      <c r="F76" s="45">
        <f>SUM(G76:J76)</f>
        <v>3784.3</v>
      </c>
      <c r="G76" s="44">
        <v>748.1</v>
      </c>
      <c r="H76" s="43">
        <v>876.1</v>
      </c>
      <c r="I76" s="43">
        <v>1521.2</v>
      </c>
      <c r="J76" s="43">
        <v>638.9</v>
      </c>
      <c r="K76" s="41">
        <f t="shared" si="10"/>
        <v>212.96666666666667</v>
      </c>
      <c r="L76" s="59"/>
      <c r="Q76" s="63"/>
    </row>
    <row r="77" spans="1:17" x14ac:dyDescent="0.2">
      <c r="A77" s="35" t="s">
        <v>98</v>
      </c>
      <c r="B77" s="11">
        <v>1170</v>
      </c>
      <c r="C77" s="43">
        <f>C79</f>
        <v>4404</v>
      </c>
      <c r="D77" s="38"/>
      <c r="E77" s="37">
        <f>E78+E79</f>
        <v>361.6</v>
      </c>
      <c r="F77" s="50">
        <f>SUM(G77:J77)</f>
        <v>2000</v>
      </c>
      <c r="G77" s="51">
        <f>G78+G79</f>
        <v>0</v>
      </c>
      <c r="H77" s="51">
        <f t="shared" ref="H77:J77" si="13">H78+H79</f>
        <v>1000</v>
      </c>
      <c r="I77" s="51">
        <f t="shared" si="13"/>
        <v>1000</v>
      </c>
      <c r="J77" s="51">
        <f t="shared" si="13"/>
        <v>0</v>
      </c>
    </row>
    <row r="78" spans="1:17" x14ac:dyDescent="0.2">
      <c r="A78" s="35" t="s">
        <v>99</v>
      </c>
      <c r="B78" s="11"/>
      <c r="C78" s="43"/>
      <c r="D78" s="38"/>
      <c r="E78" s="43">
        <v>361.6</v>
      </c>
      <c r="F78" s="69">
        <f>SUM(G78:J78)</f>
        <v>0</v>
      </c>
      <c r="G78" s="51"/>
      <c r="H78" s="51"/>
      <c r="I78" s="70"/>
      <c r="J78" s="70"/>
    </row>
    <row r="79" spans="1:17" x14ac:dyDescent="0.2">
      <c r="A79" s="35" t="s">
        <v>100</v>
      </c>
      <c r="B79" s="11">
        <v>1171</v>
      </c>
      <c r="C79" s="43">
        <v>4404</v>
      </c>
      <c r="D79" s="44"/>
      <c r="E79" s="43"/>
      <c r="F79" s="69">
        <f>SUM(G79:J79)</f>
        <v>2000</v>
      </c>
      <c r="G79" s="51"/>
      <c r="H79" s="51">
        <v>1000</v>
      </c>
      <c r="I79" s="51">
        <v>1000</v>
      </c>
      <c r="J79" s="51"/>
    </row>
    <row r="80" spans="1:17" x14ac:dyDescent="0.2">
      <c r="A80" s="35" t="s">
        <v>101</v>
      </c>
      <c r="B80" s="11">
        <v>1180</v>
      </c>
      <c r="C80" s="43"/>
      <c r="D80" s="44"/>
      <c r="E80" s="43"/>
      <c r="F80" s="71"/>
      <c r="G80" s="49"/>
      <c r="H80" s="49"/>
      <c r="I80" s="49"/>
      <c r="J80" s="49"/>
    </row>
    <row r="81" spans="1:13" x14ac:dyDescent="0.2">
      <c r="A81" s="72" t="s">
        <v>102</v>
      </c>
      <c r="B81" s="11">
        <v>1190</v>
      </c>
      <c r="C81" s="43">
        <v>148152.29999999999</v>
      </c>
      <c r="D81" s="73">
        <v>112697.9</v>
      </c>
      <c r="E81" s="120">
        <f>E33+E56+E51+E36</f>
        <v>129670.9</v>
      </c>
      <c r="F81" s="45">
        <f>F33+F36+F49+F51+F56</f>
        <v>134815.20000000001</v>
      </c>
      <c r="G81" s="44">
        <f>G33+G37+G51+G49+F56/2</f>
        <v>33703.200000000004</v>
      </c>
      <c r="H81" s="44">
        <f>H33+H37+H51+H49+F56/2</f>
        <v>33396.9</v>
      </c>
      <c r="I81" s="44">
        <f>I33+I37+I51+I49</f>
        <v>31278.1</v>
      </c>
      <c r="J81" s="44">
        <f>J33+J37+J51+J49</f>
        <v>36437</v>
      </c>
      <c r="L81" s="64">
        <f>G81+H81+I81+J81</f>
        <v>134815.20000000001</v>
      </c>
    </row>
    <row r="82" spans="1:13" x14ac:dyDescent="0.2">
      <c r="A82" s="72" t="s">
        <v>103</v>
      </c>
      <c r="B82" s="11">
        <v>1200</v>
      </c>
      <c r="C82" s="43">
        <f>C74+C73+C66+C65+C64+C63+C62+C61+C60+C59+C76+C75+C79</f>
        <v>147922.6</v>
      </c>
      <c r="D82" s="44">
        <f>D59+D60+D61+D62+D63+D64+D65+D66+D73+D74+D75+D76+D79</f>
        <v>112697.9</v>
      </c>
      <c r="E82" s="43">
        <f>E74+E73+E66+E65+E64+E63+E62+E61+E60+E59+E76+E75+E79+E77</f>
        <v>127174.50000000001</v>
      </c>
      <c r="F82" s="45">
        <f>SUM(G82:J82)</f>
        <v>134815.20000000001</v>
      </c>
      <c r="G82" s="44">
        <f>G74+G73+G66+G65+G64+G63+G62+G61+G60+G59+G75+G79+G76</f>
        <v>33703.199999999997</v>
      </c>
      <c r="H82" s="44">
        <f>H74+H73+H66+H65+H64+H63+H62+H61+H60+H59+H75+H79+H76</f>
        <v>33396.9</v>
      </c>
      <c r="I82" s="44">
        <f t="shared" ref="I82" si="14">I74+I73+I66+I65+I64+I63+I62+I61+I60+I59+I75+I79+I76</f>
        <v>31278.1</v>
      </c>
      <c r="J82" s="44">
        <f>J74+J73+J66+J65+J64+J63+J62+J61+J60+J59+J75+J79+J76</f>
        <v>36437</v>
      </c>
    </row>
    <row r="83" spans="1:13" x14ac:dyDescent="0.2">
      <c r="A83" s="72" t="s">
        <v>104</v>
      </c>
      <c r="B83" s="11">
        <v>1210</v>
      </c>
      <c r="C83" s="43">
        <f t="shared" ref="C83:E83" si="15">C81-C82</f>
        <v>229.69999999998254</v>
      </c>
      <c r="D83" s="44">
        <f t="shared" si="15"/>
        <v>0</v>
      </c>
      <c r="E83" s="43">
        <f t="shared" si="15"/>
        <v>2496.3999999999796</v>
      </c>
      <c r="F83" s="45">
        <f>F81-F82</f>
        <v>0</v>
      </c>
      <c r="G83" s="44">
        <f t="shared" ref="G83:J83" si="16">G81-G82</f>
        <v>0</v>
      </c>
      <c r="H83" s="44">
        <f t="shared" si="16"/>
        <v>0</v>
      </c>
      <c r="I83" s="44">
        <f t="shared" si="16"/>
        <v>0</v>
      </c>
      <c r="J83" s="44">
        <f t="shared" si="16"/>
        <v>0</v>
      </c>
      <c r="L83" s="64"/>
      <c r="M83" s="64"/>
    </row>
    <row r="84" spans="1:13" x14ac:dyDescent="0.2">
      <c r="A84" s="131" t="s">
        <v>105</v>
      </c>
      <c r="B84" s="132"/>
      <c r="C84" s="132"/>
      <c r="D84" s="132"/>
      <c r="E84" s="132"/>
      <c r="F84" s="132"/>
      <c r="G84" s="132"/>
      <c r="H84" s="132"/>
      <c r="I84" s="132"/>
      <c r="J84" s="137"/>
    </row>
    <row r="85" spans="1:13" ht="37.5" x14ac:dyDescent="0.2">
      <c r="A85" s="35" t="s">
        <v>106</v>
      </c>
      <c r="B85" s="11">
        <v>2010</v>
      </c>
      <c r="C85" s="44"/>
      <c r="D85" s="44"/>
      <c r="E85" s="43"/>
      <c r="F85" s="45"/>
      <c r="G85" s="44"/>
      <c r="H85" s="44"/>
      <c r="I85" s="44"/>
      <c r="J85" s="44"/>
      <c r="K85" s="74"/>
    </row>
    <row r="86" spans="1:13" x14ac:dyDescent="0.2">
      <c r="A86" s="35" t="s">
        <v>107</v>
      </c>
      <c r="B86" s="11">
        <v>2020</v>
      </c>
      <c r="C86" s="44"/>
      <c r="D86" s="44"/>
      <c r="E86" s="43"/>
      <c r="F86" s="45"/>
      <c r="G86" s="44"/>
      <c r="H86" s="44"/>
      <c r="I86" s="44"/>
      <c r="J86" s="44"/>
      <c r="K86" s="74"/>
    </row>
    <row r="87" spans="1:13" x14ac:dyDescent="0.2">
      <c r="A87" s="35" t="s">
        <v>108</v>
      </c>
      <c r="B87" s="11">
        <v>2030</v>
      </c>
      <c r="C87" s="44"/>
      <c r="D87" s="44"/>
      <c r="E87" s="43"/>
      <c r="F87" s="45"/>
      <c r="G87" s="44"/>
      <c r="H87" s="44"/>
      <c r="I87" s="44"/>
      <c r="J87" s="44"/>
      <c r="K87" s="74"/>
    </row>
    <row r="88" spans="1:13" x14ac:dyDescent="0.2">
      <c r="A88" s="35" t="s">
        <v>109</v>
      </c>
      <c r="B88" s="11">
        <v>2040</v>
      </c>
      <c r="C88" s="44"/>
      <c r="D88" s="44"/>
      <c r="E88" s="43"/>
      <c r="F88" s="45"/>
      <c r="G88" s="44"/>
      <c r="H88" s="44"/>
      <c r="I88" s="44"/>
      <c r="J88" s="44"/>
    </row>
    <row r="89" spans="1:13" x14ac:dyDescent="0.2">
      <c r="A89" s="131" t="s">
        <v>110</v>
      </c>
      <c r="B89" s="132"/>
      <c r="C89" s="132"/>
      <c r="D89" s="132"/>
      <c r="E89" s="132"/>
      <c r="F89" s="132"/>
      <c r="G89" s="132"/>
      <c r="H89" s="132"/>
      <c r="I89" s="132"/>
      <c r="J89" s="137"/>
    </row>
    <row r="90" spans="1:13" x14ac:dyDescent="0.2">
      <c r="A90" s="35" t="s">
        <v>111</v>
      </c>
      <c r="B90" s="11">
        <v>3010</v>
      </c>
      <c r="C90" s="38"/>
      <c r="D90" s="38"/>
      <c r="E90" s="37"/>
      <c r="F90" s="39"/>
      <c r="G90" s="38"/>
      <c r="H90" s="38"/>
      <c r="I90" s="38"/>
      <c r="J90" s="38"/>
    </row>
    <row r="91" spans="1:13" ht="37.5" x14ac:dyDescent="0.2">
      <c r="A91" s="35" t="s">
        <v>112</v>
      </c>
      <c r="B91" s="53">
        <v>3011</v>
      </c>
      <c r="C91" s="44"/>
      <c r="D91" s="44"/>
      <c r="E91" s="43"/>
      <c r="F91" s="45"/>
      <c r="G91" s="44"/>
      <c r="H91" s="44"/>
      <c r="I91" s="44"/>
      <c r="J91" s="44"/>
    </row>
    <row r="92" spans="1:13" x14ac:dyDescent="0.2">
      <c r="A92" s="72" t="s">
        <v>113</v>
      </c>
      <c r="B92" s="75">
        <v>3020</v>
      </c>
      <c r="C92" s="38">
        <f>C93+C98+C102</f>
        <v>26107.9</v>
      </c>
      <c r="D92" s="37">
        <f>D93+D98</f>
        <v>617.70000000000005</v>
      </c>
      <c r="E92" s="37">
        <f>E93+E98+E102</f>
        <v>3663.4</v>
      </c>
      <c r="F92" s="39">
        <f>G92+H92+I92+J92</f>
        <v>5784.2999999999993</v>
      </c>
      <c r="G92" s="38">
        <f>G93+G98+G102</f>
        <v>748.1</v>
      </c>
      <c r="H92" s="38">
        <f t="shared" ref="H92:J92" si="17">H93+H98+H102</f>
        <v>1876.1</v>
      </c>
      <c r="I92" s="38">
        <f t="shared" si="17"/>
        <v>2521.1999999999998</v>
      </c>
      <c r="J92" s="38">
        <f t="shared" si="17"/>
        <v>638.9</v>
      </c>
      <c r="K92" s="74"/>
    </row>
    <row r="93" spans="1:13" x14ac:dyDescent="0.2">
      <c r="A93" s="72" t="s">
        <v>114</v>
      </c>
      <c r="B93" s="76">
        <v>3022</v>
      </c>
      <c r="C93" s="44">
        <v>21703.9</v>
      </c>
      <c r="D93" s="38">
        <v>617.70000000000005</v>
      </c>
      <c r="E93" s="37">
        <f t="shared" ref="E93" si="18">E94+E95+E96+E97</f>
        <v>3301.8</v>
      </c>
      <c r="F93" s="39">
        <f>G93+H93+I93+J93</f>
        <v>3784.2999999999997</v>
      </c>
      <c r="G93" s="44">
        <f>G94+G95+G96+G97</f>
        <v>748.1</v>
      </c>
      <c r="H93" s="44">
        <f t="shared" ref="H93:J93" si="19">H94+H95+H96+H97</f>
        <v>876.1</v>
      </c>
      <c r="I93" s="44">
        <f t="shared" si="19"/>
        <v>1521.1999999999998</v>
      </c>
      <c r="J93" s="44">
        <f t="shared" si="19"/>
        <v>638.9</v>
      </c>
      <c r="K93" s="74"/>
    </row>
    <row r="94" spans="1:13" ht="37.5" x14ac:dyDescent="0.2">
      <c r="A94" s="35" t="s">
        <v>115</v>
      </c>
      <c r="B94" s="76"/>
      <c r="C94" s="44">
        <v>11448.2</v>
      </c>
      <c r="D94" s="44"/>
      <c r="E94" s="43">
        <v>1098</v>
      </c>
      <c r="F94" s="39">
        <f>G94+H94+I94+J94</f>
        <v>1182.3</v>
      </c>
      <c r="G94" s="44"/>
      <c r="H94" s="44"/>
      <c r="I94" s="44">
        <v>1182.3</v>
      </c>
      <c r="J94" s="44"/>
      <c r="K94" s="74"/>
    </row>
    <row r="95" spans="1:13" ht="37.5" x14ac:dyDescent="0.2">
      <c r="A95" s="35" t="s">
        <v>166</v>
      </c>
      <c r="B95" s="76"/>
      <c r="C95" s="43">
        <v>608.29999999999995</v>
      </c>
      <c r="D95" s="44">
        <v>617.70000000000005</v>
      </c>
      <c r="E95" s="43">
        <v>2005.3</v>
      </c>
      <c r="F95" s="39">
        <f>G95+H95+I95+J95</f>
        <v>2602</v>
      </c>
      <c r="G95" s="44">
        <v>748.1</v>
      </c>
      <c r="H95" s="44">
        <v>876.1</v>
      </c>
      <c r="I95" s="44">
        <v>338.9</v>
      </c>
      <c r="J95" s="44">
        <v>638.9</v>
      </c>
      <c r="K95" s="74"/>
    </row>
    <row r="96" spans="1:13" x14ac:dyDescent="0.2">
      <c r="A96" s="35" t="s">
        <v>116</v>
      </c>
      <c r="B96" s="77">
        <v>3023</v>
      </c>
      <c r="C96" s="44"/>
      <c r="D96" s="44"/>
      <c r="E96" s="43"/>
      <c r="F96" s="39"/>
      <c r="G96" s="44"/>
      <c r="H96" s="44"/>
      <c r="I96" s="44"/>
      <c r="J96" s="44"/>
    </row>
    <row r="97" spans="1:11" x14ac:dyDescent="0.2">
      <c r="A97" s="35" t="s">
        <v>117</v>
      </c>
      <c r="B97" s="76">
        <v>3024</v>
      </c>
      <c r="C97" s="44">
        <v>9647.4</v>
      </c>
      <c r="D97" s="44"/>
      <c r="E97" s="43">
        <v>198.5</v>
      </c>
      <c r="F97" s="39"/>
      <c r="G97" s="44"/>
      <c r="H97" s="44"/>
      <c r="I97" s="44"/>
      <c r="J97" s="44"/>
    </row>
    <row r="98" spans="1:11" ht="37.5" x14ac:dyDescent="0.2">
      <c r="A98" s="72" t="s">
        <v>118</v>
      </c>
      <c r="B98" s="77">
        <v>3025</v>
      </c>
      <c r="C98" s="38">
        <f>C99</f>
        <v>2445.8000000000002</v>
      </c>
      <c r="D98" s="38"/>
      <c r="E98" s="37"/>
      <c r="F98" s="39">
        <f>G98+H98+I98+J98</f>
        <v>2000</v>
      </c>
      <c r="G98" s="38">
        <f t="shared" ref="G98:J98" si="20">G99+G101+G102</f>
        <v>0</v>
      </c>
      <c r="H98" s="38">
        <f>H99+H101+H102+H100</f>
        <v>1000</v>
      </c>
      <c r="I98" s="38">
        <f>I99+I101+I102+I100</f>
        <v>1000</v>
      </c>
      <c r="J98" s="38">
        <f t="shared" si="20"/>
        <v>0</v>
      </c>
    </row>
    <row r="99" spans="1:11" ht="37.5" x14ac:dyDescent="0.2">
      <c r="A99" s="35" t="s">
        <v>119</v>
      </c>
      <c r="B99" s="77"/>
      <c r="C99" s="44">
        <v>2445.8000000000002</v>
      </c>
      <c r="D99" s="44"/>
      <c r="E99" s="43"/>
      <c r="F99" s="39">
        <f>G99+H99+I99+J99</f>
        <v>1000</v>
      </c>
      <c r="G99" s="44"/>
      <c r="H99" s="44">
        <v>1000</v>
      </c>
      <c r="I99" s="44"/>
      <c r="J99" s="44"/>
    </row>
    <row r="100" spans="1:11" ht="37.5" x14ac:dyDescent="0.2">
      <c r="A100" s="35" t="s">
        <v>173</v>
      </c>
      <c r="B100" s="77"/>
      <c r="C100" s="44">
        <v>2445.8000000000002</v>
      </c>
      <c r="D100" s="44"/>
      <c r="E100" s="43"/>
      <c r="F100" s="39">
        <f>G100+H100+I100+J100</f>
        <v>1000</v>
      </c>
      <c r="G100" s="44"/>
      <c r="H100" s="44"/>
      <c r="I100" s="44">
        <v>1000</v>
      </c>
      <c r="J100" s="44"/>
    </row>
    <row r="101" spans="1:11" ht="37.5" x14ac:dyDescent="0.2">
      <c r="A101" s="35" t="s">
        <v>165</v>
      </c>
      <c r="B101" s="77"/>
      <c r="C101" s="44"/>
      <c r="D101" s="44"/>
      <c r="E101" s="43"/>
      <c r="F101" s="39"/>
      <c r="G101" s="44"/>
      <c r="H101" s="44"/>
      <c r="I101" s="44"/>
      <c r="J101" s="44"/>
    </row>
    <row r="102" spans="1:11" x14ac:dyDescent="0.2">
      <c r="A102" s="72" t="s">
        <v>120</v>
      </c>
      <c r="B102" s="53">
        <v>3026</v>
      </c>
      <c r="C102" s="44">
        <v>1958.2</v>
      </c>
      <c r="D102" s="44"/>
      <c r="E102" s="43">
        <v>361.6</v>
      </c>
      <c r="F102" s="45"/>
      <c r="G102" s="44"/>
      <c r="H102" s="44"/>
      <c r="I102" s="44"/>
      <c r="J102" s="44"/>
      <c r="K102" s="74"/>
    </row>
    <row r="103" spans="1:11" x14ac:dyDescent="0.2">
      <c r="A103" s="35" t="s">
        <v>121</v>
      </c>
      <c r="B103" s="53">
        <v>3030</v>
      </c>
      <c r="C103" s="44"/>
      <c r="D103" s="44"/>
      <c r="E103" s="43"/>
      <c r="F103" s="45"/>
      <c r="G103" s="44"/>
      <c r="H103" s="44"/>
      <c r="I103" s="44"/>
      <c r="J103" s="44"/>
      <c r="K103" s="74"/>
    </row>
    <row r="104" spans="1:11" x14ac:dyDescent="0.2">
      <c r="A104" s="131" t="s">
        <v>122</v>
      </c>
      <c r="B104" s="132"/>
      <c r="C104" s="132"/>
      <c r="D104" s="132"/>
      <c r="E104" s="132"/>
      <c r="F104" s="132"/>
      <c r="G104" s="132"/>
      <c r="H104" s="132"/>
      <c r="I104" s="132"/>
      <c r="J104" s="137"/>
    </row>
    <row r="105" spans="1:11" x14ac:dyDescent="0.2">
      <c r="A105" s="35" t="s">
        <v>123</v>
      </c>
      <c r="B105" s="11">
        <v>4010</v>
      </c>
      <c r="C105" s="38">
        <f>SUM(C106:C109)</f>
        <v>0</v>
      </c>
      <c r="D105" s="38">
        <f>SUM(D106:D109)</f>
        <v>0</v>
      </c>
      <c r="E105" s="37"/>
      <c r="F105" s="39">
        <f t="shared" ref="F105:F113" si="21">SUM(G105:J105)</f>
        <v>0</v>
      </c>
      <c r="G105" s="38">
        <f>SUM(G106:G109)</f>
        <v>0</v>
      </c>
      <c r="H105" s="38">
        <f>SUM(H106:H109)</f>
        <v>0</v>
      </c>
      <c r="I105" s="38">
        <f>SUM(I106:I109)</f>
        <v>0</v>
      </c>
      <c r="J105" s="38">
        <f>SUM(J106:J109)</f>
        <v>0</v>
      </c>
    </row>
    <row r="106" spans="1:11" x14ac:dyDescent="0.2">
      <c r="A106" s="56" t="s">
        <v>124</v>
      </c>
      <c r="B106" s="53">
        <v>4011</v>
      </c>
      <c r="C106" s="78"/>
      <c r="D106" s="78"/>
      <c r="E106" s="121"/>
      <c r="F106" s="45">
        <f t="shared" si="21"/>
        <v>0</v>
      </c>
      <c r="G106" s="44"/>
      <c r="H106" s="44"/>
      <c r="I106" s="44"/>
      <c r="J106" s="44"/>
    </row>
    <row r="107" spans="1:11" x14ac:dyDescent="0.2">
      <c r="A107" s="56" t="s">
        <v>125</v>
      </c>
      <c r="B107" s="53">
        <v>4012</v>
      </c>
      <c r="C107" s="78"/>
      <c r="D107" s="78"/>
      <c r="E107" s="121"/>
      <c r="F107" s="45">
        <f t="shared" si="21"/>
        <v>0</v>
      </c>
      <c r="G107" s="44"/>
      <c r="H107" s="44"/>
      <c r="I107" s="44"/>
      <c r="J107" s="44"/>
    </row>
    <row r="108" spans="1:11" x14ac:dyDescent="0.2">
      <c r="A108" s="56" t="s">
        <v>126</v>
      </c>
      <c r="B108" s="53">
        <v>4013</v>
      </c>
      <c r="C108" s="78"/>
      <c r="D108" s="44"/>
      <c r="E108" s="43"/>
      <c r="F108" s="45">
        <f t="shared" si="21"/>
        <v>0</v>
      </c>
      <c r="G108" s="44"/>
      <c r="H108" s="44"/>
      <c r="I108" s="44"/>
      <c r="J108" s="44"/>
    </row>
    <row r="109" spans="1:11" x14ac:dyDescent="0.2">
      <c r="A109" s="35" t="s">
        <v>127</v>
      </c>
      <c r="B109" s="11">
        <v>4020</v>
      </c>
      <c r="C109" s="78"/>
      <c r="D109" s="78"/>
      <c r="E109" s="121"/>
      <c r="F109" s="45">
        <f t="shared" si="21"/>
        <v>0</v>
      </c>
      <c r="G109" s="44"/>
      <c r="H109" s="44"/>
      <c r="I109" s="44"/>
      <c r="J109" s="44"/>
    </row>
    <row r="110" spans="1:11" x14ac:dyDescent="0.2">
      <c r="A110" s="35" t="s">
        <v>128</v>
      </c>
      <c r="B110" s="11">
        <v>4030</v>
      </c>
      <c r="C110" s="38">
        <f>SUM(C111:C114)</f>
        <v>0</v>
      </c>
      <c r="D110" s="38">
        <f>SUM(D111:D114)</f>
        <v>0</v>
      </c>
      <c r="E110" s="37"/>
      <c r="F110" s="39">
        <f t="shared" si="21"/>
        <v>0</v>
      </c>
      <c r="G110" s="38">
        <f>SUM(G111:G114)</f>
        <v>0</v>
      </c>
      <c r="H110" s="38">
        <f>SUM(H111:H114)</f>
        <v>0</v>
      </c>
      <c r="I110" s="38">
        <f>SUM(I111:I114)</f>
        <v>0</v>
      </c>
      <c r="J110" s="38">
        <f>SUM(J111:J114)</f>
        <v>0</v>
      </c>
    </row>
    <row r="111" spans="1:11" x14ac:dyDescent="0.2">
      <c r="A111" s="56" t="s">
        <v>124</v>
      </c>
      <c r="B111" s="53">
        <v>4031</v>
      </c>
      <c r="C111" s="78"/>
      <c r="D111" s="78"/>
      <c r="E111" s="121"/>
      <c r="F111" s="45">
        <f t="shared" si="21"/>
        <v>0</v>
      </c>
      <c r="G111" s="44"/>
      <c r="H111" s="44"/>
      <c r="I111" s="44"/>
      <c r="J111" s="44"/>
    </row>
    <row r="112" spans="1:11" x14ac:dyDescent="0.2">
      <c r="A112" s="56" t="s">
        <v>125</v>
      </c>
      <c r="B112" s="53">
        <v>4032</v>
      </c>
      <c r="C112" s="78"/>
      <c r="D112" s="78"/>
      <c r="E112" s="121"/>
      <c r="F112" s="45">
        <f t="shared" si="21"/>
        <v>0</v>
      </c>
      <c r="G112" s="44"/>
      <c r="H112" s="44"/>
      <c r="I112" s="44"/>
      <c r="J112" s="44"/>
    </row>
    <row r="113" spans="1:10" x14ac:dyDescent="0.2">
      <c r="A113" s="56" t="s">
        <v>126</v>
      </c>
      <c r="B113" s="53">
        <v>4033</v>
      </c>
      <c r="C113" s="78"/>
      <c r="D113" s="78"/>
      <c r="E113" s="121"/>
      <c r="F113" s="45">
        <f t="shared" si="21"/>
        <v>0</v>
      </c>
      <c r="G113" s="44"/>
      <c r="H113" s="44"/>
      <c r="I113" s="44"/>
      <c r="J113" s="44"/>
    </row>
    <row r="114" spans="1:10" x14ac:dyDescent="0.2">
      <c r="A114" s="35" t="s">
        <v>129</v>
      </c>
      <c r="B114" s="11">
        <v>4040</v>
      </c>
      <c r="C114" s="78"/>
      <c r="D114" s="78"/>
      <c r="E114" s="121"/>
      <c r="F114" s="45">
        <f>SUM(G114:J114)</f>
        <v>0</v>
      </c>
      <c r="G114" s="44"/>
      <c r="H114" s="44"/>
      <c r="I114" s="44"/>
      <c r="J114" s="44"/>
    </row>
    <row r="115" spans="1:10" x14ac:dyDescent="0.2">
      <c r="A115" s="128">
        <f>SUM(G115:J115)</f>
        <v>0</v>
      </c>
      <c r="B115" s="129"/>
      <c r="C115" s="129"/>
      <c r="D115" s="129"/>
      <c r="E115" s="129"/>
      <c r="F115" s="129"/>
      <c r="G115" s="129"/>
      <c r="H115" s="129"/>
      <c r="I115" s="129"/>
      <c r="J115" s="130"/>
    </row>
    <row r="116" spans="1:10" x14ac:dyDescent="0.2">
      <c r="A116" s="72" t="s">
        <v>130</v>
      </c>
      <c r="B116" s="79"/>
      <c r="C116" s="38"/>
      <c r="D116" s="38"/>
      <c r="E116" s="37"/>
      <c r="F116" s="39"/>
      <c r="G116" s="38"/>
      <c r="H116" s="38"/>
      <c r="I116" s="38"/>
      <c r="J116" s="38"/>
    </row>
    <row r="117" spans="1:10" x14ac:dyDescent="0.2">
      <c r="A117" s="35" t="s">
        <v>131</v>
      </c>
      <c r="B117" s="36">
        <v>5010</v>
      </c>
      <c r="C117" s="78"/>
      <c r="D117" s="44"/>
      <c r="E117" s="43"/>
      <c r="F117" s="45"/>
      <c r="G117" s="44"/>
      <c r="H117" s="44"/>
      <c r="I117" s="44"/>
      <c r="J117" s="44"/>
    </row>
    <row r="118" spans="1:10" ht="31.7" customHeight="1" x14ac:dyDescent="0.2">
      <c r="A118" s="80" t="s">
        <v>132</v>
      </c>
      <c r="B118" s="36">
        <v>5020</v>
      </c>
      <c r="C118" s="78"/>
      <c r="D118" s="44"/>
      <c r="E118" s="43"/>
      <c r="F118" s="45"/>
      <c r="G118" s="44"/>
      <c r="H118" s="44"/>
      <c r="I118" s="44"/>
      <c r="J118" s="44"/>
    </row>
    <row r="119" spans="1:10" ht="42" customHeight="1" x14ac:dyDescent="0.2">
      <c r="A119" s="80" t="s">
        <v>133</v>
      </c>
      <c r="B119" s="36">
        <v>5030</v>
      </c>
      <c r="C119" s="78"/>
      <c r="D119" s="44"/>
      <c r="E119" s="43"/>
      <c r="F119" s="45"/>
      <c r="G119" s="44"/>
      <c r="H119" s="44"/>
      <c r="I119" s="44"/>
      <c r="J119" s="44"/>
    </row>
    <row r="120" spans="1:10" x14ac:dyDescent="0.2">
      <c r="A120" s="80" t="s">
        <v>134</v>
      </c>
      <c r="B120" s="36">
        <v>5040</v>
      </c>
      <c r="C120" s="78"/>
      <c r="D120" s="44"/>
      <c r="E120" s="43"/>
      <c r="F120" s="45"/>
      <c r="G120" s="44"/>
      <c r="H120" s="44"/>
      <c r="I120" s="44"/>
      <c r="J120" s="44"/>
    </row>
    <row r="121" spans="1:10" x14ac:dyDescent="0.2">
      <c r="A121" s="81" t="s">
        <v>135</v>
      </c>
      <c r="B121" s="36"/>
      <c r="C121" s="78"/>
      <c r="D121" s="44"/>
      <c r="E121" s="43"/>
      <c r="F121" s="45"/>
      <c r="G121" s="44"/>
      <c r="H121" s="44"/>
      <c r="I121" s="44"/>
      <c r="J121" s="44"/>
    </row>
    <row r="122" spans="1:10" x14ac:dyDescent="0.2">
      <c r="A122" s="80" t="s">
        <v>136</v>
      </c>
      <c r="B122" s="36">
        <v>6010</v>
      </c>
      <c r="C122" s="78"/>
      <c r="D122" s="44"/>
      <c r="E122" s="43"/>
      <c r="F122" s="45"/>
      <c r="G122" s="44"/>
      <c r="H122" s="44"/>
      <c r="I122" s="44"/>
      <c r="J122" s="44"/>
    </row>
    <row r="123" spans="1:10" x14ac:dyDescent="0.2">
      <c r="A123" s="80" t="s">
        <v>137</v>
      </c>
      <c r="B123" s="36">
        <v>6020</v>
      </c>
      <c r="C123" s="78"/>
      <c r="D123" s="44"/>
      <c r="E123" s="43"/>
      <c r="F123" s="45"/>
      <c r="G123" s="44"/>
      <c r="H123" s="44"/>
      <c r="I123" s="44"/>
      <c r="J123" s="44"/>
    </row>
    <row r="124" spans="1:10" x14ac:dyDescent="0.2">
      <c r="A124" s="80" t="s">
        <v>138</v>
      </c>
      <c r="B124" s="36">
        <v>6030</v>
      </c>
      <c r="C124" s="78"/>
      <c r="D124" s="44"/>
      <c r="E124" s="43"/>
      <c r="F124" s="45"/>
      <c r="G124" s="44"/>
      <c r="H124" s="44"/>
      <c r="I124" s="44"/>
      <c r="J124" s="44"/>
    </row>
    <row r="125" spans="1:10" x14ac:dyDescent="0.2">
      <c r="A125" s="80" t="s">
        <v>139</v>
      </c>
      <c r="B125" s="36">
        <v>6040</v>
      </c>
      <c r="C125" s="78"/>
      <c r="D125" s="44"/>
      <c r="E125" s="43"/>
      <c r="F125" s="45"/>
      <c r="G125" s="44"/>
      <c r="H125" s="44"/>
      <c r="I125" s="44"/>
      <c r="J125" s="44"/>
    </row>
    <row r="126" spans="1:10" x14ac:dyDescent="0.2">
      <c r="A126" s="80" t="s">
        <v>140</v>
      </c>
      <c r="B126" s="36">
        <v>6050</v>
      </c>
      <c r="C126" s="78"/>
      <c r="D126" s="44"/>
      <c r="E126" s="43"/>
      <c r="F126" s="45"/>
      <c r="G126" s="44"/>
      <c r="H126" s="44"/>
      <c r="I126" s="44"/>
      <c r="J126" s="44"/>
    </row>
    <row r="127" spans="1:10" x14ac:dyDescent="0.2">
      <c r="A127" s="131" t="s">
        <v>141</v>
      </c>
      <c r="B127" s="132"/>
      <c r="C127" s="82"/>
      <c r="D127" s="83"/>
      <c r="E127" s="122"/>
      <c r="F127" s="84"/>
      <c r="G127" s="85"/>
      <c r="H127" s="85"/>
      <c r="I127" s="85"/>
      <c r="J127" s="85"/>
    </row>
    <row r="128" spans="1:10" ht="30" x14ac:dyDescent="0.2">
      <c r="A128" s="86" t="s">
        <v>142</v>
      </c>
      <c r="B128" s="87">
        <v>7010</v>
      </c>
      <c r="C128" s="88">
        <v>344.75</v>
      </c>
      <c r="D128" s="89">
        <f>SUM(D129:D134)</f>
        <v>352</v>
      </c>
      <c r="E128" s="123">
        <f>SUM(E129:E134)</f>
        <v>365</v>
      </c>
      <c r="F128" s="90">
        <f>SUM(F129:F134)</f>
        <v>363</v>
      </c>
      <c r="G128" s="89">
        <f t="shared" ref="G128:J128" si="22">SUM(G129:G134)</f>
        <v>363</v>
      </c>
      <c r="H128" s="89">
        <f t="shared" si="22"/>
        <v>388.5</v>
      </c>
      <c r="I128" s="89">
        <f t="shared" si="22"/>
        <v>388.5</v>
      </c>
      <c r="J128" s="89">
        <f t="shared" si="22"/>
        <v>388.5</v>
      </c>
    </row>
    <row r="129" spans="1:19" x14ac:dyDescent="0.2">
      <c r="A129" s="91" t="s">
        <v>143</v>
      </c>
      <c r="B129" s="36">
        <v>7011</v>
      </c>
      <c r="C129" s="43">
        <v>1</v>
      </c>
      <c r="D129" s="92">
        <v>1</v>
      </c>
      <c r="E129" s="95">
        <v>1</v>
      </c>
      <c r="F129" s="93">
        <v>1</v>
      </c>
      <c r="G129" s="92">
        <v>1</v>
      </c>
      <c r="H129" s="92">
        <v>1</v>
      </c>
      <c r="I129" s="92">
        <v>1</v>
      </c>
      <c r="J129" s="92">
        <v>1</v>
      </c>
    </row>
    <row r="130" spans="1:19" x14ac:dyDescent="0.2">
      <c r="A130" s="94" t="s">
        <v>144</v>
      </c>
      <c r="B130" s="36">
        <v>7012</v>
      </c>
      <c r="C130" s="95">
        <v>83.5</v>
      </c>
      <c r="D130" s="92">
        <v>89.75</v>
      </c>
      <c r="E130" s="95">
        <v>84.25</v>
      </c>
      <c r="F130" s="93">
        <v>88</v>
      </c>
      <c r="G130" s="92">
        <v>88</v>
      </c>
      <c r="H130" s="92">
        <v>86.75</v>
      </c>
      <c r="I130" s="92">
        <v>86.75</v>
      </c>
      <c r="J130" s="92">
        <v>86.75</v>
      </c>
    </row>
    <row r="131" spans="1:19" x14ac:dyDescent="0.2">
      <c r="A131" s="94" t="s">
        <v>145</v>
      </c>
      <c r="B131" s="36">
        <v>7013</v>
      </c>
      <c r="C131" s="95">
        <v>20.75</v>
      </c>
      <c r="D131" s="92">
        <v>22</v>
      </c>
      <c r="E131" s="95">
        <v>26.5</v>
      </c>
      <c r="F131" s="93">
        <v>23.5</v>
      </c>
      <c r="G131" s="92">
        <v>23.5</v>
      </c>
      <c r="H131" s="92">
        <v>29.5</v>
      </c>
      <c r="I131" s="92">
        <v>29.5</v>
      </c>
      <c r="J131" s="92">
        <v>29.5</v>
      </c>
    </row>
    <row r="132" spans="1:19" x14ac:dyDescent="0.2">
      <c r="A132" s="94" t="s">
        <v>146</v>
      </c>
      <c r="B132" s="36">
        <v>7014</v>
      </c>
      <c r="C132" s="95">
        <v>143.5</v>
      </c>
      <c r="D132" s="92">
        <v>144.75</v>
      </c>
      <c r="E132" s="95">
        <v>151.5</v>
      </c>
      <c r="F132" s="93">
        <v>149.75</v>
      </c>
      <c r="G132" s="92">
        <v>149.75</v>
      </c>
      <c r="H132" s="92">
        <v>160.75</v>
      </c>
      <c r="I132" s="92">
        <v>160.75</v>
      </c>
      <c r="J132" s="92">
        <v>160.75</v>
      </c>
      <c r="S132" s="96"/>
    </row>
    <row r="133" spans="1:19" x14ac:dyDescent="0.2">
      <c r="A133" s="94" t="s">
        <v>147</v>
      </c>
      <c r="B133" s="36">
        <v>7015</v>
      </c>
      <c r="C133" s="95">
        <v>65.25</v>
      </c>
      <c r="D133" s="92">
        <v>65</v>
      </c>
      <c r="E133" s="95">
        <v>64.75</v>
      </c>
      <c r="F133" s="93">
        <v>64.75</v>
      </c>
      <c r="G133" s="92">
        <v>64.75</v>
      </c>
      <c r="H133" s="92">
        <v>70</v>
      </c>
      <c r="I133" s="92">
        <v>70</v>
      </c>
      <c r="J133" s="92">
        <v>70</v>
      </c>
      <c r="L133" s="64"/>
      <c r="M133" s="97"/>
      <c r="N133" s="97"/>
    </row>
    <row r="134" spans="1:19" x14ac:dyDescent="0.2">
      <c r="A134" s="94" t="s">
        <v>148</v>
      </c>
      <c r="B134" s="36">
        <v>7016</v>
      </c>
      <c r="C134" s="95">
        <v>30.75</v>
      </c>
      <c r="D134" s="92">
        <v>29.5</v>
      </c>
      <c r="E134" s="95">
        <v>37</v>
      </c>
      <c r="F134" s="93">
        <v>36</v>
      </c>
      <c r="G134" s="92">
        <v>36</v>
      </c>
      <c r="H134" s="92">
        <v>40.5</v>
      </c>
      <c r="I134" s="92">
        <v>40.5</v>
      </c>
      <c r="J134" s="92">
        <v>40.5</v>
      </c>
      <c r="M134" s="98"/>
      <c r="N134" s="99"/>
    </row>
    <row r="135" spans="1:19" x14ac:dyDescent="0.2">
      <c r="A135" s="35" t="s">
        <v>149</v>
      </c>
      <c r="B135" s="36">
        <v>7020</v>
      </c>
      <c r="C135" s="37">
        <f>C136+C137+C138++C139+C140+C141</f>
        <v>71027.199999999997</v>
      </c>
      <c r="D135" s="38">
        <f>D136+D137+D138++D139+D140+D141</f>
        <v>76259.399999999994</v>
      </c>
      <c r="E135" s="37">
        <f>E136+E137+E138++E139+E140+E141</f>
        <v>74145.200000000012</v>
      </c>
      <c r="F135" s="39">
        <f>F136+F137+F138+F139+F140+F141</f>
        <v>78544.799999999988</v>
      </c>
      <c r="G135" s="38">
        <f>G136+G137+G138+G139+G140+G141</f>
        <v>19636.400000000001</v>
      </c>
      <c r="H135" s="38">
        <f t="shared" ref="H135" si="23">H136+H137+H138+H139+H140+H141</f>
        <v>19636.400000000001</v>
      </c>
      <c r="I135" s="38">
        <f>I136+I137+I138+I139+I140+I141</f>
        <v>19636.400000000001</v>
      </c>
      <c r="J135" s="38">
        <f t="shared" ref="J135" si="24">J136+J137+J138+J139+J140+J141</f>
        <v>19636.599999999999</v>
      </c>
      <c r="K135" s="42">
        <f>J135/3</f>
        <v>6545.5333333333328</v>
      </c>
      <c r="L135" s="100"/>
      <c r="M135" s="101"/>
      <c r="N135" s="98"/>
    </row>
    <row r="136" spans="1:19" x14ac:dyDescent="0.2">
      <c r="A136" s="94" t="s">
        <v>143</v>
      </c>
      <c r="B136" s="36">
        <v>7021</v>
      </c>
      <c r="C136" s="43">
        <v>466.9</v>
      </c>
      <c r="D136" s="44">
        <v>380</v>
      </c>
      <c r="E136" s="43">
        <v>319.5</v>
      </c>
      <c r="F136" s="45">
        <v>380</v>
      </c>
      <c r="G136" s="44">
        <v>95</v>
      </c>
      <c r="H136" s="44">
        <v>95</v>
      </c>
      <c r="I136" s="44">
        <v>95</v>
      </c>
      <c r="J136" s="44">
        <v>95</v>
      </c>
      <c r="K136" s="42">
        <f t="shared" ref="K136:K141" si="25">J136/3</f>
        <v>31.666666666666668</v>
      </c>
      <c r="L136" s="102"/>
      <c r="M136" s="103"/>
      <c r="N136" s="102"/>
    </row>
    <row r="137" spans="1:19" x14ac:dyDescent="0.2">
      <c r="A137" s="94" t="s">
        <v>144</v>
      </c>
      <c r="B137" s="36">
        <v>7022</v>
      </c>
      <c r="C137" s="43">
        <v>26805.3</v>
      </c>
      <c r="D137" s="44">
        <v>28518.400000000001</v>
      </c>
      <c r="E137" s="43">
        <v>27830.400000000001</v>
      </c>
      <c r="F137" s="45">
        <v>28277.8</v>
      </c>
      <c r="G137" s="44">
        <v>7069.5</v>
      </c>
      <c r="H137" s="44">
        <v>7069.5</v>
      </c>
      <c r="I137" s="44">
        <v>7069.5</v>
      </c>
      <c r="J137" s="44">
        <v>7069.5</v>
      </c>
      <c r="K137" s="42">
        <f t="shared" si="25"/>
        <v>2356.5</v>
      </c>
      <c r="L137" s="100"/>
      <c r="M137" s="99"/>
      <c r="N137" s="102"/>
    </row>
    <row r="138" spans="1:19" x14ac:dyDescent="0.2">
      <c r="A138" s="94" t="s">
        <v>145</v>
      </c>
      <c r="B138" s="36">
        <v>7033</v>
      </c>
      <c r="C138" s="43">
        <v>3090.8</v>
      </c>
      <c r="D138" s="44">
        <v>4683.2</v>
      </c>
      <c r="E138" s="43">
        <v>3667.6</v>
      </c>
      <c r="F138" s="45">
        <v>4712.7</v>
      </c>
      <c r="G138" s="44">
        <v>1178.2</v>
      </c>
      <c r="H138" s="44">
        <v>1178.2</v>
      </c>
      <c r="I138" s="44">
        <v>1178.2</v>
      </c>
      <c r="J138" s="44">
        <v>1178.2</v>
      </c>
      <c r="K138" s="42">
        <f t="shared" si="25"/>
        <v>392.73333333333335</v>
      </c>
      <c r="L138" s="100"/>
      <c r="M138" s="104"/>
      <c r="N138" s="102"/>
    </row>
    <row r="139" spans="1:19" x14ac:dyDescent="0.2">
      <c r="A139" s="94" t="s">
        <v>146</v>
      </c>
      <c r="B139" s="36">
        <v>7024</v>
      </c>
      <c r="C139" s="43">
        <v>29089.9</v>
      </c>
      <c r="D139" s="44">
        <v>30424.799999999999</v>
      </c>
      <c r="E139" s="43">
        <v>29068.799999999999</v>
      </c>
      <c r="F139" s="45">
        <v>30564.7</v>
      </c>
      <c r="G139" s="44">
        <v>7641.2</v>
      </c>
      <c r="H139" s="44">
        <v>7641.2</v>
      </c>
      <c r="I139" s="44">
        <v>7641.2</v>
      </c>
      <c r="J139" s="44">
        <v>7641.4</v>
      </c>
      <c r="K139" s="42">
        <f t="shared" si="25"/>
        <v>2547.1333333333332</v>
      </c>
      <c r="L139" s="100"/>
      <c r="M139" s="104"/>
      <c r="N139" s="102"/>
    </row>
    <row r="140" spans="1:19" x14ac:dyDescent="0.2">
      <c r="A140" s="94" t="s">
        <v>147</v>
      </c>
      <c r="B140" s="36">
        <v>7025</v>
      </c>
      <c r="C140" s="43">
        <v>7719</v>
      </c>
      <c r="D140" s="44">
        <v>8760.5</v>
      </c>
      <c r="E140" s="43">
        <v>8117.6</v>
      </c>
      <c r="F140" s="45">
        <v>9111.4</v>
      </c>
      <c r="G140" s="44">
        <v>2277.9</v>
      </c>
      <c r="H140" s="44">
        <v>2277.9</v>
      </c>
      <c r="I140" s="44">
        <v>2277.9</v>
      </c>
      <c r="J140" s="44">
        <v>2277.9</v>
      </c>
      <c r="K140" s="42">
        <f t="shared" si="25"/>
        <v>759.30000000000007</v>
      </c>
      <c r="L140" s="100"/>
      <c r="M140" s="104"/>
      <c r="N140" s="102"/>
    </row>
    <row r="141" spans="1:19" x14ac:dyDescent="0.2">
      <c r="A141" s="94" t="s">
        <v>148</v>
      </c>
      <c r="B141" s="36">
        <v>7026</v>
      </c>
      <c r="C141" s="43">
        <v>3855.3</v>
      </c>
      <c r="D141" s="44">
        <v>3492.5</v>
      </c>
      <c r="E141" s="43">
        <v>5141.3</v>
      </c>
      <c r="F141" s="45">
        <v>5498.2</v>
      </c>
      <c r="G141" s="44">
        <v>1374.6</v>
      </c>
      <c r="H141" s="44">
        <v>1374.6</v>
      </c>
      <c r="I141" s="44">
        <v>1374.6</v>
      </c>
      <c r="J141" s="44">
        <v>1374.6</v>
      </c>
      <c r="K141" s="42">
        <f t="shared" si="25"/>
        <v>458.2</v>
      </c>
      <c r="L141" s="100"/>
      <c r="M141" s="104"/>
      <c r="N141" s="102"/>
    </row>
    <row r="142" spans="1:19" ht="20.25" customHeight="1" x14ac:dyDescent="0.2">
      <c r="A142" s="94" t="s">
        <v>150</v>
      </c>
      <c r="B142" s="36">
        <v>7030</v>
      </c>
      <c r="C142" s="43">
        <v>19.2</v>
      </c>
      <c r="D142" s="44">
        <v>18.100000000000001</v>
      </c>
      <c r="E142" s="43">
        <v>16.899999999999999</v>
      </c>
      <c r="F142" s="45">
        <f>(F135/F128/12)</f>
        <v>18.031404958677683</v>
      </c>
      <c r="G142" s="44">
        <f>(G135/G128/3)</f>
        <v>18.031588613406797</v>
      </c>
      <c r="H142" s="44">
        <f>(H135/H128/3)</f>
        <v>16.848048048048049</v>
      </c>
      <c r="I142" s="44">
        <f>(I135/I128/3)</f>
        <v>16.848048048048049</v>
      </c>
      <c r="J142" s="44">
        <f>(J135/J128/3)</f>
        <v>16.848219648219647</v>
      </c>
    </row>
    <row r="143" spans="1:19" x14ac:dyDescent="0.2">
      <c r="A143" s="94" t="s">
        <v>143</v>
      </c>
      <c r="B143" s="36">
        <v>7031</v>
      </c>
      <c r="C143" s="43">
        <v>38.9</v>
      </c>
      <c r="D143" s="44">
        <v>31.7</v>
      </c>
      <c r="E143" s="43">
        <v>26.6</v>
      </c>
      <c r="F143" s="45">
        <f t="shared" ref="C143:F148" si="26">F136/F129/12</f>
        <v>31.666666666666668</v>
      </c>
      <c r="G143" s="44">
        <f>G136/G129/3</f>
        <v>31.666666666666668</v>
      </c>
      <c r="H143" s="44">
        <f>H136/H129/3</f>
        <v>31.666666666666668</v>
      </c>
      <c r="I143" s="44">
        <f t="shared" ref="G143:J148" si="27">I136/I129/3</f>
        <v>31.666666666666668</v>
      </c>
      <c r="J143" s="44">
        <f t="shared" si="27"/>
        <v>31.666666666666668</v>
      </c>
      <c r="K143" s="1" t="s">
        <v>151</v>
      </c>
    </row>
    <row r="144" spans="1:19" x14ac:dyDescent="0.2">
      <c r="A144" s="94" t="s">
        <v>144</v>
      </c>
      <c r="B144" s="36">
        <v>7032</v>
      </c>
      <c r="C144" s="43">
        <f t="shared" si="26"/>
        <v>26.751796407185626</v>
      </c>
      <c r="D144" s="44">
        <v>26.5</v>
      </c>
      <c r="E144" s="43">
        <v>27.5</v>
      </c>
      <c r="F144" s="45">
        <f t="shared" si="26"/>
        <v>26.778219696969696</v>
      </c>
      <c r="G144" s="44">
        <f t="shared" si="27"/>
        <v>26.77840909090909</v>
      </c>
      <c r="H144" s="44">
        <f t="shared" si="27"/>
        <v>27.164265129682999</v>
      </c>
      <c r="I144" s="44">
        <f>I137/I130/3</f>
        <v>27.164265129682999</v>
      </c>
      <c r="J144" s="44">
        <f t="shared" si="27"/>
        <v>27.164265129682999</v>
      </c>
      <c r="K144" s="1" t="s">
        <v>152</v>
      </c>
    </row>
    <row r="145" spans="1:11" x14ac:dyDescent="0.2">
      <c r="A145" s="94" t="s">
        <v>145</v>
      </c>
      <c r="B145" s="36">
        <v>7033</v>
      </c>
      <c r="C145" s="43">
        <f t="shared" si="26"/>
        <v>12.41285140562249</v>
      </c>
      <c r="D145" s="44">
        <v>17.7</v>
      </c>
      <c r="E145" s="43">
        <v>11.5</v>
      </c>
      <c r="F145" s="45">
        <f>F138/F131/12</f>
        <v>16.711702127659574</v>
      </c>
      <c r="G145" s="44">
        <f t="shared" si="27"/>
        <v>16.712056737588654</v>
      </c>
      <c r="H145" s="44">
        <f t="shared" si="27"/>
        <v>13.312994350282487</v>
      </c>
      <c r="I145" s="44">
        <f t="shared" si="27"/>
        <v>13.312994350282487</v>
      </c>
      <c r="J145" s="44">
        <f>J138/J131/3</f>
        <v>13.312994350282487</v>
      </c>
      <c r="K145" s="1" t="s">
        <v>153</v>
      </c>
    </row>
    <row r="146" spans="1:11" x14ac:dyDescent="0.2">
      <c r="A146" s="94" t="s">
        <v>146</v>
      </c>
      <c r="B146" s="36">
        <v>7034</v>
      </c>
      <c r="C146" s="43">
        <f t="shared" si="26"/>
        <v>16.89308943089431</v>
      </c>
      <c r="D146" s="44">
        <v>17.5</v>
      </c>
      <c r="E146" s="43">
        <v>16</v>
      </c>
      <c r="F146" s="45">
        <f t="shared" si="26"/>
        <v>17.008736783528104</v>
      </c>
      <c r="G146" s="44">
        <f t="shared" si="27"/>
        <v>17.00879243183083</v>
      </c>
      <c r="H146" s="44">
        <f>H139/H132/3</f>
        <v>15.844893727319855</v>
      </c>
      <c r="I146" s="44">
        <f t="shared" si="27"/>
        <v>15.844893727319855</v>
      </c>
      <c r="J146" s="44">
        <f t="shared" si="27"/>
        <v>15.845308449974079</v>
      </c>
      <c r="K146" s="1" t="s">
        <v>154</v>
      </c>
    </row>
    <row r="147" spans="1:11" x14ac:dyDescent="0.2">
      <c r="A147" s="94" t="s">
        <v>147</v>
      </c>
      <c r="B147" s="36">
        <v>7035</v>
      </c>
      <c r="C147" s="43">
        <f t="shared" si="26"/>
        <v>9.8582375478927204</v>
      </c>
      <c r="D147" s="44">
        <f t="shared" si="26"/>
        <v>11.231410256410257</v>
      </c>
      <c r="E147" s="43">
        <f t="shared" si="26"/>
        <v>10.447361647361648</v>
      </c>
      <c r="F147" s="45">
        <f t="shared" si="26"/>
        <v>11.726383526383527</v>
      </c>
      <c r="G147" s="44">
        <f>G140/G133/3</f>
        <v>11.726640926640927</v>
      </c>
      <c r="H147" s="44">
        <f t="shared" si="27"/>
        <v>10.847142857142858</v>
      </c>
      <c r="I147" s="44">
        <f t="shared" si="27"/>
        <v>10.847142857142858</v>
      </c>
      <c r="J147" s="44">
        <f t="shared" si="27"/>
        <v>10.847142857142858</v>
      </c>
      <c r="K147" s="1" t="s">
        <v>155</v>
      </c>
    </row>
    <row r="148" spans="1:11" x14ac:dyDescent="0.2">
      <c r="A148" s="94" t="s">
        <v>148</v>
      </c>
      <c r="B148" s="36">
        <v>7036</v>
      </c>
      <c r="C148" s="43">
        <f t="shared" si="26"/>
        <v>10.447967479674796</v>
      </c>
      <c r="D148" s="44">
        <v>9.9</v>
      </c>
      <c r="E148" s="43">
        <v>11.6</v>
      </c>
      <c r="F148" s="45">
        <f t="shared" si="26"/>
        <v>12.727314814814813</v>
      </c>
      <c r="G148" s="44">
        <f>G141/G134/3</f>
        <v>12.727777777777776</v>
      </c>
      <c r="H148" s="44">
        <f t="shared" si="27"/>
        <v>11.313580246913579</v>
      </c>
      <c r="I148" s="44">
        <f t="shared" si="27"/>
        <v>11.313580246913579</v>
      </c>
      <c r="J148" s="44">
        <f t="shared" si="27"/>
        <v>11.313580246913579</v>
      </c>
      <c r="K148" s="1" t="s">
        <v>156</v>
      </c>
    </row>
    <row r="149" spans="1:11" x14ac:dyDescent="0.2">
      <c r="A149" s="94" t="s">
        <v>157</v>
      </c>
      <c r="B149" s="36">
        <v>7040</v>
      </c>
      <c r="C149" s="37">
        <f>C150+C151+C152+C153+C154+C155</f>
        <v>4728</v>
      </c>
      <c r="D149" s="38"/>
      <c r="E149" s="37"/>
      <c r="F149" s="39">
        <f>F150+F151+F152+F153+F154+F155</f>
        <v>2881.6000000000004</v>
      </c>
      <c r="G149" s="37">
        <f>G150+G151+G152+G153+G154+G155</f>
        <v>2881.6000000000004</v>
      </c>
      <c r="H149" s="49"/>
      <c r="I149" s="49"/>
      <c r="J149" s="49"/>
    </row>
    <row r="150" spans="1:11" x14ac:dyDescent="0.2">
      <c r="A150" s="94" t="s">
        <v>143</v>
      </c>
      <c r="B150" s="36">
        <v>7041</v>
      </c>
      <c r="C150" s="43">
        <v>28.4</v>
      </c>
      <c r="D150" s="44"/>
      <c r="E150" s="43"/>
      <c r="F150" s="45"/>
      <c r="G150" s="44"/>
      <c r="H150" s="44"/>
      <c r="I150" s="44"/>
      <c r="J150" s="44"/>
    </row>
    <row r="151" spans="1:11" x14ac:dyDescent="0.2">
      <c r="A151" s="94" t="s">
        <v>144</v>
      </c>
      <c r="B151" s="36">
        <v>7042</v>
      </c>
      <c r="C151" s="43">
        <v>2019.4</v>
      </c>
      <c r="D151" s="44"/>
      <c r="E151" s="43"/>
      <c r="F151" s="45">
        <v>1319.4</v>
      </c>
      <c r="G151" s="44">
        <v>1319.4</v>
      </c>
      <c r="H151" s="44"/>
      <c r="I151" s="44"/>
      <c r="J151" s="44"/>
    </row>
    <row r="152" spans="1:11" x14ac:dyDescent="0.2">
      <c r="A152" s="94" t="s">
        <v>145</v>
      </c>
      <c r="B152" s="36">
        <v>7043</v>
      </c>
      <c r="C152" s="43">
        <v>426.5</v>
      </c>
      <c r="D152" s="44"/>
      <c r="E152" s="43"/>
      <c r="F152" s="45">
        <v>326.5</v>
      </c>
      <c r="G152" s="44">
        <v>326.5</v>
      </c>
      <c r="H152" s="44"/>
      <c r="I152" s="44"/>
      <c r="J152" s="44"/>
    </row>
    <row r="153" spans="1:11" x14ac:dyDescent="0.2">
      <c r="A153" s="94" t="s">
        <v>146</v>
      </c>
      <c r="B153" s="36">
        <v>7044</v>
      </c>
      <c r="C153" s="43">
        <v>2253.6999999999998</v>
      </c>
      <c r="D153" s="44"/>
      <c r="E153" s="43"/>
      <c r="F153" s="45">
        <v>1235.7</v>
      </c>
      <c r="G153" s="44">
        <v>1235.7</v>
      </c>
      <c r="H153" s="44"/>
      <c r="I153" s="44"/>
      <c r="J153" s="44"/>
    </row>
    <row r="154" spans="1:11" x14ac:dyDescent="0.2">
      <c r="A154" s="94" t="s">
        <v>147</v>
      </c>
      <c r="B154" s="36">
        <v>7045</v>
      </c>
      <c r="C154" s="44"/>
      <c r="D154" s="44"/>
      <c r="E154" s="43"/>
      <c r="F154" s="45"/>
      <c r="G154" s="44"/>
      <c r="H154" s="44"/>
      <c r="I154" s="44"/>
      <c r="J154" s="44"/>
    </row>
    <row r="155" spans="1:11" x14ac:dyDescent="0.2">
      <c r="A155" s="94" t="s">
        <v>148</v>
      </c>
      <c r="B155" s="36">
        <v>7046</v>
      </c>
      <c r="C155" s="44"/>
      <c r="D155" s="44"/>
      <c r="E155" s="43"/>
      <c r="F155" s="45"/>
      <c r="G155" s="44"/>
      <c r="H155" s="44"/>
      <c r="I155" s="44"/>
      <c r="J155" s="44"/>
    </row>
    <row r="156" spans="1:11" ht="27" customHeight="1" x14ac:dyDescent="0.2">
      <c r="A156" s="105" t="s">
        <v>158</v>
      </c>
      <c r="B156" s="36"/>
      <c r="C156" s="44"/>
      <c r="D156" s="44"/>
      <c r="E156" s="43"/>
      <c r="F156" s="45"/>
      <c r="G156" s="44"/>
      <c r="H156" s="44"/>
      <c r="I156" s="44"/>
      <c r="J156" s="44"/>
    </row>
    <row r="157" spans="1:11" ht="30" x14ac:dyDescent="0.2">
      <c r="A157" s="86" t="s">
        <v>142</v>
      </c>
      <c r="B157" s="87">
        <v>8010</v>
      </c>
      <c r="C157" s="44">
        <v>19.75</v>
      </c>
      <c r="D157" s="89">
        <v>20</v>
      </c>
      <c r="E157" s="123">
        <v>20</v>
      </c>
      <c r="F157" s="90">
        <f t="shared" ref="F157" si="28">SUM(F158:F163)</f>
        <v>23</v>
      </c>
      <c r="G157" s="89">
        <f t="shared" ref="G157:J157" si="29">SUM(G158:G163)</f>
        <v>23</v>
      </c>
      <c r="H157" s="89">
        <f t="shared" si="29"/>
        <v>23</v>
      </c>
      <c r="I157" s="89">
        <f t="shared" si="29"/>
        <v>23</v>
      </c>
      <c r="J157" s="89">
        <f t="shared" si="29"/>
        <v>23</v>
      </c>
    </row>
    <row r="158" spans="1:11" x14ac:dyDescent="0.2">
      <c r="A158" s="91" t="s">
        <v>143</v>
      </c>
      <c r="B158" s="36">
        <v>8011</v>
      </c>
      <c r="C158" s="44"/>
      <c r="D158" s="92"/>
      <c r="E158" s="95"/>
      <c r="F158" s="106"/>
      <c r="G158" s="107"/>
      <c r="H158" s="107"/>
      <c r="I158" s="107"/>
      <c r="J158" s="107"/>
    </row>
    <row r="159" spans="1:11" x14ac:dyDescent="0.2">
      <c r="A159" s="94" t="s">
        <v>144</v>
      </c>
      <c r="B159" s="36">
        <v>8012</v>
      </c>
      <c r="C159" s="44">
        <v>6.25</v>
      </c>
      <c r="D159" s="92">
        <v>6.75</v>
      </c>
      <c r="E159" s="95">
        <v>6.25</v>
      </c>
      <c r="F159" s="93">
        <v>7.25</v>
      </c>
      <c r="G159" s="92">
        <v>7.25</v>
      </c>
      <c r="H159" s="92">
        <v>7.25</v>
      </c>
      <c r="I159" s="92">
        <v>7.25</v>
      </c>
      <c r="J159" s="92">
        <v>7.25</v>
      </c>
    </row>
    <row r="160" spans="1:11" x14ac:dyDescent="0.2">
      <c r="A160" s="94" t="s">
        <v>145</v>
      </c>
      <c r="B160" s="36">
        <v>8013</v>
      </c>
      <c r="C160" s="44">
        <v>1</v>
      </c>
      <c r="D160" s="92">
        <v>1.5</v>
      </c>
      <c r="E160" s="95">
        <v>1</v>
      </c>
      <c r="F160" s="93">
        <v>1</v>
      </c>
      <c r="G160" s="92">
        <v>1</v>
      </c>
      <c r="H160" s="92">
        <v>1</v>
      </c>
      <c r="I160" s="92">
        <v>1</v>
      </c>
      <c r="J160" s="92">
        <v>1</v>
      </c>
    </row>
    <row r="161" spans="1:19" x14ac:dyDescent="0.2">
      <c r="A161" s="94" t="s">
        <v>146</v>
      </c>
      <c r="B161" s="36">
        <v>8014</v>
      </c>
      <c r="C161" s="44">
        <v>12</v>
      </c>
      <c r="D161" s="92">
        <v>11.75</v>
      </c>
      <c r="E161" s="95">
        <v>12.25</v>
      </c>
      <c r="F161" s="93">
        <v>13.25</v>
      </c>
      <c r="G161" s="92">
        <v>13.25</v>
      </c>
      <c r="H161" s="92">
        <v>13.25</v>
      </c>
      <c r="I161" s="92">
        <v>13.25</v>
      </c>
      <c r="J161" s="92">
        <v>13.25</v>
      </c>
      <c r="S161" s="96"/>
    </row>
    <row r="162" spans="1:19" x14ac:dyDescent="0.2">
      <c r="A162" s="94" t="s">
        <v>147</v>
      </c>
      <c r="B162" s="36">
        <v>8015</v>
      </c>
      <c r="C162" s="44">
        <v>0.5</v>
      </c>
      <c r="D162" s="92"/>
      <c r="E162" s="95">
        <v>0.5</v>
      </c>
      <c r="F162" s="93">
        <v>1.5</v>
      </c>
      <c r="G162" s="92">
        <v>1.5</v>
      </c>
      <c r="H162" s="92">
        <v>1.5</v>
      </c>
      <c r="I162" s="92">
        <v>1.5</v>
      </c>
      <c r="J162" s="92">
        <v>1.5</v>
      </c>
    </row>
    <row r="163" spans="1:19" x14ac:dyDescent="0.2">
      <c r="A163" s="94" t="s">
        <v>148</v>
      </c>
      <c r="B163" s="36">
        <v>8016</v>
      </c>
      <c r="C163" s="44"/>
      <c r="D163" s="92"/>
      <c r="E163" s="95"/>
      <c r="F163" s="106"/>
      <c r="G163" s="107"/>
      <c r="H163" s="107"/>
      <c r="I163" s="107"/>
      <c r="J163" s="107"/>
    </row>
    <row r="164" spans="1:19" x14ac:dyDescent="0.2">
      <c r="A164" s="35" t="s">
        <v>149</v>
      </c>
      <c r="B164" s="36">
        <v>8020</v>
      </c>
      <c r="C164" s="38">
        <v>2172.5</v>
      </c>
      <c r="D164" s="38">
        <f>D165+D166+D167+D168+D169+D170</f>
        <v>4696.3999999999996</v>
      </c>
      <c r="E164" s="37">
        <f>E165+E166+E167+E168+E169+E170</f>
        <v>22985.699999999997</v>
      </c>
      <c r="F164" s="39">
        <f>F165+F166+F167+F168+F169+F170</f>
        <v>5340.4</v>
      </c>
      <c r="G164" s="38">
        <f>G165+G166+G167+G168+G169+G170</f>
        <v>1334.8999999999999</v>
      </c>
      <c r="H164" s="38">
        <f t="shared" ref="H164" si="30">H165+H166+H167+H168+H169+H170</f>
        <v>1335.1</v>
      </c>
      <c r="I164" s="38">
        <f>I165+I166+I167+I168+I169+I170</f>
        <v>1335.1</v>
      </c>
      <c r="J164" s="38">
        <f t="shared" ref="J164" si="31">J165+J166+J167+J168+J169+J170</f>
        <v>1335.3</v>
      </c>
      <c r="K164" s="42">
        <f>J164/3</f>
        <v>445.09999999999997</v>
      </c>
      <c r="L164" s="59"/>
      <c r="M164" s="108"/>
      <c r="N164" s="108"/>
    </row>
    <row r="165" spans="1:19" x14ac:dyDescent="0.2">
      <c r="A165" s="94" t="s">
        <v>143</v>
      </c>
      <c r="B165" s="36">
        <v>8021</v>
      </c>
      <c r="C165" s="44"/>
      <c r="D165" s="43"/>
      <c r="E165" s="43"/>
      <c r="F165" s="45"/>
      <c r="G165" s="44"/>
      <c r="H165" s="44"/>
      <c r="I165" s="44"/>
      <c r="J165" s="44"/>
      <c r="K165" s="42">
        <f t="shared" ref="K165:K170" si="32">J165/3</f>
        <v>0</v>
      </c>
      <c r="L165" s="109"/>
      <c r="M165" s="104"/>
      <c r="N165" s="109"/>
    </row>
    <row r="166" spans="1:19" x14ac:dyDescent="0.2">
      <c r="A166" s="94" t="s">
        <v>144</v>
      </c>
      <c r="B166" s="36">
        <v>8022</v>
      </c>
      <c r="C166" s="44">
        <v>946.7</v>
      </c>
      <c r="D166" s="44">
        <v>2058.8000000000002</v>
      </c>
      <c r="E166" s="43">
        <v>1569.8</v>
      </c>
      <c r="F166" s="45">
        <f t="shared" ref="F166:F168" si="33">G166+H166+I166+J166</f>
        <v>2211.1999999999998</v>
      </c>
      <c r="G166" s="44">
        <v>552.79999999999995</v>
      </c>
      <c r="H166" s="44">
        <v>552.79999999999995</v>
      </c>
      <c r="I166" s="44">
        <v>552.79999999999995</v>
      </c>
      <c r="J166" s="44">
        <v>552.79999999999995</v>
      </c>
      <c r="K166" s="42">
        <f t="shared" si="32"/>
        <v>184.26666666666665</v>
      </c>
      <c r="L166" s="109"/>
      <c r="M166" s="104"/>
    </row>
    <row r="167" spans="1:19" x14ac:dyDescent="0.2">
      <c r="A167" s="94" t="s">
        <v>145</v>
      </c>
      <c r="B167" s="36">
        <v>8033</v>
      </c>
      <c r="C167" s="44">
        <v>30.7</v>
      </c>
      <c r="D167" s="44">
        <v>218.4</v>
      </c>
      <c r="E167" s="43">
        <v>220.8</v>
      </c>
      <c r="F167" s="45">
        <f t="shared" si="33"/>
        <v>206.2</v>
      </c>
      <c r="G167" s="44">
        <v>51.5</v>
      </c>
      <c r="H167" s="44">
        <v>51.5</v>
      </c>
      <c r="I167" s="44">
        <v>51.5</v>
      </c>
      <c r="J167" s="44">
        <v>51.7</v>
      </c>
      <c r="K167" s="42">
        <f t="shared" si="32"/>
        <v>17.233333333333334</v>
      </c>
      <c r="L167" s="109"/>
      <c r="M167" s="104"/>
    </row>
    <row r="168" spans="1:19" x14ac:dyDescent="0.2">
      <c r="A168" s="94" t="s">
        <v>146</v>
      </c>
      <c r="B168" s="36">
        <v>8024</v>
      </c>
      <c r="C168" s="44">
        <v>1188.7</v>
      </c>
      <c r="D168" s="44">
        <v>2419.1999999999998</v>
      </c>
      <c r="E168" s="43">
        <v>21134</v>
      </c>
      <c r="F168" s="45">
        <f t="shared" si="33"/>
        <v>2728.6000000000004</v>
      </c>
      <c r="G168" s="44">
        <v>682</v>
      </c>
      <c r="H168" s="44">
        <v>682.2</v>
      </c>
      <c r="I168" s="44">
        <v>682.2</v>
      </c>
      <c r="J168" s="44">
        <v>682.2</v>
      </c>
      <c r="K168" s="42">
        <f t="shared" si="32"/>
        <v>227.4</v>
      </c>
      <c r="L168" s="109"/>
      <c r="M168" s="104"/>
    </row>
    <row r="169" spans="1:19" x14ac:dyDescent="0.2">
      <c r="A169" s="94" t="s">
        <v>147</v>
      </c>
      <c r="B169" s="36">
        <v>8025</v>
      </c>
      <c r="C169" s="44">
        <v>6.4</v>
      </c>
      <c r="D169" s="44"/>
      <c r="E169" s="43">
        <v>61.1</v>
      </c>
      <c r="F169" s="45">
        <f>G169+H169+I169+J169</f>
        <v>194.4</v>
      </c>
      <c r="G169" s="44">
        <v>48.6</v>
      </c>
      <c r="H169" s="44">
        <v>48.6</v>
      </c>
      <c r="I169" s="44">
        <v>48.6</v>
      </c>
      <c r="J169" s="44">
        <v>48.6</v>
      </c>
      <c r="K169" s="42">
        <f t="shared" si="32"/>
        <v>16.2</v>
      </c>
      <c r="L169" s="109"/>
      <c r="M169" s="104"/>
    </row>
    <row r="170" spans="1:19" x14ac:dyDescent="0.2">
      <c r="A170" s="94" t="s">
        <v>148</v>
      </c>
      <c r="B170" s="36">
        <v>8026</v>
      </c>
      <c r="C170" s="44"/>
      <c r="D170" s="44"/>
      <c r="E170" s="43"/>
      <c r="F170" s="54"/>
      <c r="G170" s="49"/>
      <c r="H170" s="49"/>
      <c r="I170" s="49"/>
      <c r="J170" s="49"/>
      <c r="K170" s="42">
        <f t="shared" si="32"/>
        <v>0</v>
      </c>
      <c r="L170" s="109"/>
      <c r="M170" s="104"/>
    </row>
    <row r="171" spans="1:19" ht="20.25" customHeight="1" x14ac:dyDescent="0.2">
      <c r="A171" s="94" t="s">
        <v>150</v>
      </c>
      <c r="B171" s="36">
        <v>8030</v>
      </c>
      <c r="C171" s="44">
        <v>15.5</v>
      </c>
      <c r="D171" s="44"/>
      <c r="E171" s="43">
        <v>16</v>
      </c>
      <c r="F171" s="54"/>
      <c r="G171" s="49"/>
      <c r="H171" s="49"/>
      <c r="I171" s="49"/>
      <c r="J171" s="49"/>
    </row>
    <row r="172" spans="1:19" hidden="1" x14ac:dyDescent="0.2">
      <c r="A172" s="94" t="s">
        <v>143</v>
      </c>
      <c r="B172" s="36">
        <v>8031</v>
      </c>
      <c r="C172" s="44"/>
      <c r="D172" s="44"/>
      <c r="E172" s="43"/>
      <c r="F172" s="54"/>
      <c r="G172" s="49"/>
      <c r="H172" s="49"/>
      <c r="I172" s="49"/>
      <c r="J172" s="49"/>
      <c r="K172" s="1" t="s">
        <v>151</v>
      </c>
    </row>
    <row r="173" spans="1:19" x14ac:dyDescent="0.2">
      <c r="A173" s="94" t="s">
        <v>144</v>
      </c>
      <c r="B173" s="36">
        <v>8032</v>
      </c>
      <c r="C173" s="44">
        <v>25.2</v>
      </c>
      <c r="D173" s="44">
        <f>D166/D159/12</f>
        <v>25.417283950617286</v>
      </c>
      <c r="E173" s="43">
        <f>E166/E159/12</f>
        <v>20.930666666666667</v>
      </c>
      <c r="F173" s="45">
        <f>F166/F159/12</f>
        <v>25.416091954022988</v>
      </c>
      <c r="G173" s="44">
        <f t="shared" ref="G173:I176" si="34">G166/G159/3</f>
        <v>25.416091954022988</v>
      </c>
      <c r="H173" s="44">
        <f t="shared" si="34"/>
        <v>25.416091954022988</v>
      </c>
      <c r="I173" s="44">
        <f>I166/I159/3</f>
        <v>25.416091954022988</v>
      </c>
      <c r="J173" s="44">
        <f t="shared" ref="J173:J176" si="35">J166/J159/3</f>
        <v>25.416091954022988</v>
      </c>
      <c r="K173" s="1" t="s">
        <v>152</v>
      </c>
    </row>
    <row r="174" spans="1:19" x14ac:dyDescent="0.2">
      <c r="A174" s="94" t="s">
        <v>145</v>
      </c>
      <c r="B174" s="36">
        <v>8033</v>
      </c>
      <c r="C174" s="44">
        <v>10.199999999999999</v>
      </c>
      <c r="D174" s="44">
        <v>12.1</v>
      </c>
      <c r="E174" s="43">
        <v>18.399999999999999</v>
      </c>
      <c r="F174" s="45">
        <f>F167/F160/12</f>
        <v>17.183333333333334</v>
      </c>
      <c r="G174" s="44">
        <f>G167/G160/3</f>
        <v>17.166666666666668</v>
      </c>
      <c r="H174" s="44">
        <f t="shared" si="34"/>
        <v>17.166666666666668</v>
      </c>
      <c r="I174" s="44">
        <f>I167/I160/3</f>
        <v>17.166666666666668</v>
      </c>
      <c r="J174" s="44">
        <f t="shared" si="35"/>
        <v>17.233333333333334</v>
      </c>
      <c r="K174" s="1" t="s">
        <v>153</v>
      </c>
      <c r="L174" s="64"/>
    </row>
    <row r="175" spans="1:19" x14ac:dyDescent="0.2">
      <c r="A175" s="94" t="s">
        <v>146</v>
      </c>
      <c r="B175" s="36">
        <v>8034</v>
      </c>
      <c r="C175" s="44">
        <v>16.5</v>
      </c>
      <c r="D175" s="44">
        <f>D168/D161/12</f>
        <v>17.157446808510638</v>
      </c>
      <c r="E175" s="43">
        <v>14.5</v>
      </c>
      <c r="F175" s="45">
        <f>F168/F161/12</f>
        <v>17.16100628930818</v>
      </c>
      <c r="G175" s="44">
        <f>G168/G161/3</f>
        <v>17.157232704402514</v>
      </c>
      <c r="H175" s="44">
        <f t="shared" si="34"/>
        <v>17.162264150943397</v>
      </c>
      <c r="I175" s="44">
        <f t="shared" si="34"/>
        <v>17.162264150943397</v>
      </c>
      <c r="J175" s="44">
        <f t="shared" si="35"/>
        <v>17.162264150943397</v>
      </c>
      <c r="L175" s="64"/>
    </row>
    <row r="176" spans="1:19" x14ac:dyDescent="0.2">
      <c r="A176" s="94" t="s">
        <v>147</v>
      </c>
      <c r="B176" s="36">
        <v>8034</v>
      </c>
      <c r="C176" s="44">
        <v>9.8000000000000007</v>
      </c>
      <c r="D176" s="44"/>
      <c r="E176" s="43">
        <v>10.199999999999999</v>
      </c>
      <c r="F176" s="45">
        <f>F169/F162/12</f>
        <v>10.799999999999999</v>
      </c>
      <c r="G176" s="44">
        <f>G169/G162/3</f>
        <v>10.799999999999999</v>
      </c>
      <c r="H176" s="44">
        <f t="shared" si="34"/>
        <v>10.799999999999999</v>
      </c>
      <c r="I176" s="44">
        <f t="shared" si="34"/>
        <v>10.799999999999999</v>
      </c>
      <c r="J176" s="44">
        <f t="shared" si="35"/>
        <v>10.799999999999999</v>
      </c>
      <c r="K176" s="1" t="s">
        <v>154</v>
      </c>
    </row>
    <row r="177" spans="1:11" hidden="1" x14ac:dyDescent="0.2">
      <c r="A177" s="94" t="s">
        <v>147</v>
      </c>
      <c r="B177" s="36">
        <v>8035</v>
      </c>
      <c r="C177" s="44"/>
      <c r="D177" s="44"/>
      <c r="E177" s="43"/>
      <c r="F177" s="45"/>
      <c r="G177" s="44"/>
      <c r="H177" s="44"/>
      <c r="I177" s="44"/>
      <c r="J177" s="44"/>
      <c r="K177" s="1" t="s">
        <v>155</v>
      </c>
    </row>
    <row r="178" spans="1:11" hidden="1" x14ac:dyDescent="0.2">
      <c r="A178" s="94" t="s">
        <v>148</v>
      </c>
      <c r="B178" s="36">
        <v>8036</v>
      </c>
      <c r="C178" s="44"/>
      <c r="D178" s="44"/>
      <c r="E178" s="43"/>
      <c r="F178" s="45"/>
      <c r="G178" s="44"/>
      <c r="H178" s="44"/>
      <c r="I178" s="44"/>
      <c r="J178" s="44"/>
      <c r="K178" s="1" t="s">
        <v>156</v>
      </c>
    </row>
    <row r="179" spans="1:11" ht="52.5" customHeight="1" x14ac:dyDescent="0.2">
      <c r="A179" s="110" t="s">
        <v>159</v>
      </c>
      <c r="B179" s="111"/>
      <c r="C179" s="133"/>
      <c r="D179" s="133"/>
      <c r="E179" s="133"/>
      <c r="F179" s="133"/>
      <c r="G179" s="112"/>
      <c r="H179" s="134" t="s">
        <v>160</v>
      </c>
      <c r="I179" s="134"/>
      <c r="J179" s="134"/>
    </row>
    <row r="180" spans="1:11" x14ac:dyDescent="0.2">
      <c r="A180" s="113" t="s">
        <v>161</v>
      </c>
      <c r="B180" s="1"/>
      <c r="C180" s="135" t="s">
        <v>162</v>
      </c>
      <c r="D180" s="135"/>
      <c r="E180" s="135"/>
      <c r="F180" s="135"/>
      <c r="G180" s="114"/>
      <c r="H180" s="136" t="s">
        <v>163</v>
      </c>
      <c r="I180" s="136"/>
      <c r="J180" s="136"/>
    </row>
  </sheetData>
  <mergeCells count="39">
    <mergeCell ref="B13:H13"/>
    <mergeCell ref="I13:J13"/>
    <mergeCell ref="I3:J3"/>
    <mergeCell ref="A5:C5"/>
    <mergeCell ref="A6:C6"/>
    <mergeCell ref="A7:C7"/>
    <mergeCell ref="I11:J11"/>
    <mergeCell ref="B25:G25"/>
    <mergeCell ref="B14:H14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A104:J104"/>
    <mergeCell ref="A27:I27"/>
    <mergeCell ref="A28:A29"/>
    <mergeCell ref="B28:B29"/>
    <mergeCell ref="C28:C29"/>
    <mergeCell ref="D28:D29"/>
    <mergeCell ref="E28:E29"/>
    <mergeCell ref="F28:F29"/>
    <mergeCell ref="G28:J28"/>
    <mergeCell ref="A31:J31"/>
    <mergeCell ref="A32:J32"/>
    <mergeCell ref="A58:J58"/>
    <mergeCell ref="A84:J84"/>
    <mergeCell ref="A89:J89"/>
    <mergeCell ref="A115:J115"/>
    <mergeCell ref="A127:B127"/>
    <mergeCell ref="C179:F179"/>
    <mergeCell ref="H179:J179"/>
    <mergeCell ref="C180:F180"/>
    <mergeCell ref="H180:J180"/>
  </mergeCells>
  <pageMargins left="0.39370078740157483" right="0.27559055118110237" top="7.874015748031496E-2" bottom="7.874015748031496E-2" header="0" footer="0"/>
  <pageSetup paperSize="9" scale="57" fitToHeight="4" orientation="landscape" blackAndWhite="1" copies="2" r:id="rId1"/>
  <headerFooter alignWithMargins="0"/>
  <rowBreaks count="2" manualBreakCount="2">
    <brk id="85" max="9" man="1"/>
    <brk id="12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зміни2025</vt:lpstr>
      <vt:lpstr>Лист1</vt:lpstr>
      <vt:lpstr>зміни2025!Область_печати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CRL-user</dc:creator>
  <cp:lastModifiedBy>Пользователь</cp:lastModifiedBy>
  <cp:lastPrinted>2025-07-17T11:04:49Z</cp:lastPrinted>
  <dcterms:created xsi:type="dcterms:W3CDTF">2025-04-22T08:44:15Z</dcterms:created>
  <dcterms:modified xsi:type="dcterms:W3CDTF">2025-09-11T11:33:38Z</dcterms:modified>
</cp:coreProperties>
</file>