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41 сесія 8 скликання\Прийняті\"/>
    </mc:Choice>
  </mc:AlternateContent>
  <xr:revisionPtr revIDLastSave="0" documentId="8_{BA6108E0-AB57-4B67-8961-94C74AF3594B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рік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ookmark0" localSheetId="0">'рік 2022'!$B$158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'рік 2022'!$A$1:$J$159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0" i="1" l="1"/>
  <c r="H149" i="1"/>
  <c r="H148" i="1"/>
  <c r="H147" i="1"/>
  <c r="H146" i="1"/>
  <c r="H145" i="1"/>
  <c r="H144" i="1"/>
  <c r="H91" i="1"/>
  <c r="H92" i="1"/>
  <c r="H98" i="1"/>
  <c r="J101" i="1"/>
  <c r="I101" i="1"/>
  <c r="F101" i="1"/>
  <c r="E101" i="1"/>
  <c r="F95" i="1"/>
  <c r="E95" i="1"/>
  <c r="H38" i="1"/>
  <c r="J76" i="1"/>
  <c r="I76" i="1"/>
  <c r="J48" i="1"/>
  <c r="I48" i="1"/>
  <c r="J46" i="1"/>
  <c r="I46" i="1"/>
  <c r="J43" i="1"/>
  <c r="I43" i="1"/>
  <c r="J42" i="1"/>
  <c r="I42" i="1"/>
  <c r="J40" i="1"/>
  <c r="I40" i="1"/>
  <c r="E94" i="1"/>
  <c r="F76" i="1"/>
  <c r="E76" i="1"/>
  <c r="F44" i="1"/>
  <c r="E44" i="1"/>
  <c r="F43" i="1"/>
  <c r="E43" i="1"/>
  <c r="F42" i="1"/>
  <c r="E42" i="1"/>
  <c r="F41" i="1"/>
  <c r="E41" i="1"/>
  <c r="F40" i="1"/>
  <c r="E40" i="1"/>
  <c r="C98" i="1" l="1"/>
  <c r="G98" i="1"/>
  <c r="C75" i="1"/>
  <c r="G149" i="1"/>
  <c r="G148" i="1"/>
  <c r="G147" i="1"/>
  <c r="G146" i="1"/>
  <c r="G145" i="1"/>
  <c r="G144" i="1"/>
  <c r="C45" i="1"/>
  <c r="E45" i="1" s="1"/>
  <c r="C39" i="1"/>
  <c r="G75" i="1"/>
  <c r="G39" i="1"/>
  <c r="H35" i="1"/>
  <c r="G35" i="1"/>
  <c r="G45" i="1"/>
  <c r="J45" i="1" s="1"/>
  <c r="J47" i="1"/>
  <c r="E47" i="1"/>
  <c r="J44" i="1"/>
  <c r="E75" i="1" l="1"/>
  <c r="F75" i="1"/>
  <c r="I35" i="1"/>
  <c r="I75" i="1"/>
  <c r="J75" i="1"/>
  <c r="C38" i="1"/>
  <c r="G38" i="1"/>
  <c r="F45" i="1"/>
  <c r="I47" i="1"/>
  <c r="I44" i="1"/>
  <c r="I45" i="1"/>
  <c r="D150" i="1" l="1"/>
  <c r="D149" i="1"/>
  <c r="F149" i="1" s="1"/>
  <c r="C149" i="1"/>
  <c r="D148" i="1"/>
  <c r="C148" i="1"/>
  <c r="D147" i="1"/>
  <c r="C147" i="1"/>
  <c r="D146" i="1"/>
  <c r="C146" i="1"/>
  <c r="D145" i="1"/>
  <c r="F145" i="1" s="1"/>
  <c r="C145" i="1"/>
  <c r="D144" i="1"/>
  <c r="C144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K136" i="1"/>
  <c r="H136" i="1"/>
  <c r="D136" i="1"/>
  <c r="C136" i="1"/>
  <c r="J135" i="1"/>
  <c r="I135" i="1"/>
  <c r="F135" i="1"/>
  <c r="E135" i="1"/>
  <c r="J134" i="1"/>
  <c r="I134" i="1"/>
  <c r="F134" i="1"/>
  <c r="E134" i="1"/>
  <c r="J133" i="1"/>
  <c r="I133" i="1"/>
  <c r="F133" i="1"/>
  <c r="E133" i="1"/>
  <c r="J132" i="1"/>
  <c r="I132" i="1"/>
  <c r="F132" i="1"/>
  <c r="E132" i="1"/>
  <c r="J131" i="1"/>
  <c r="I131" i="1"/>
  <c r="F131" i="1"/>
  <c r="E131" i="1"/>
  <c r="J130" i="1"/>
  <c r="I130" i="1"/>
  <c r="F130" i="1"/>
  <c r="E130" i="1"/>
  <c r="H129" i="1"/>
  <c r="G129" i="1"/>
  <c r="D129" i="1"/>
  <c r="C129" i="1"/>
  <c r="E99" i="1"/>
  <c r="E98" i="1" s="1"/>
  <c r="F98" i="1"/>
  <c r="D98" i="1"/>
  <c r="I97" i="1"/>
  <c r="J95" i="1"/>
  <c r="C92" i="1"/>
  <c r="F92" i="1" s="1"/>
  <c r="G77" i="1"/>
  <c r="C77" i="1"/>
  <c r="J74" i="1"/>
  <c r="J73" i="1"/>
  <c r="C73" i="1"/>
  <c r="I72" i="1"/>
  <c r="C72" i="1"/>
  <c r="I71" i="1"/>
  <c r="C71" i="1"/>
  <c r="F71" i="1" s="1"/>
  <c r="G70" i="1"/>
  <c r="G64" i="1" s="1"/>
  <c r="G79" i="1" s="1"/>
  <c r="K79" i="1" s="1"/>
  <c r="C70" i="1"/>
  <c r="J69" i="1"/>
  <c r="I68" i="1"/>
  <c r="J67" i="1"/>
  <c r="I66" i="1"/>
  <c r="J65" i="1"/>
  <c r="H64" i="1"/>
  <c r="H79" i="1" s="1"/>
  <c r="J63" i="1"/>
  <c r="J62" i="1"/>
  <c r="I62" i="1"/>
  <c r="J61" i="1"/>
  <c r="J60" i="1"/>
  <c r="J59" i="1"/>
  <c r="J58" i="1"/>
  <c r="J57" i="1"/>
  <c r="G55" i="1"/>
  <c r="I55" i="1" s="1"/>
  <c r="C55" i="1"/>
  <c r="J54" i="1"/>
  <c r="D54" i="1"/>
  <c r="C54" i="1"/>
  <c r="J53" i="1"/>
  <c r="C53" i="1"/>
  <c r="E53" i="1" s="1"/>
  <c r="G52" i="1"/>
  <c r="C52" i="1"/>
  <c r="J51" i="1"/>
  <c r="C51" i="1"/>
  <c r="H50" i="1"/>
  <c r="H78" i="1" s="1"/>
  <c r="J41" i="1"/>
  <c r="J39" i="1"/>
  <c r="F39" i="1"/>
  <c r="D38" i="1"/>
  <c r="J37" i="1"/>
  <c r="C37" i="1"/>
  <c r="F37" i="1" s="1"/>
  <c r="J36" i="1"/>
  <c r="C36" i="1"/>
  <c r="D35" i="1"/>
  <c r="C50" i="1" l="1"/>
  <c r="C64" i="1"/>
  <c r="C79" i="1" s="1"/>
  <c r="F36" i="1"/>
  <c r="C35" i="1"/>
  <c r="C78" i="1" s="1"/>
  <c r="I52" i="1"/>
  <c r="G50" i="1"/>
  <c r="G78" i="1" s="1"/>
  <c r="G80" i="1" s="1"/>
  <c r="F66" i="1"/>
  <c r="E66" i="1"/>
  <c r="E73" i="1"/>
  <c r="F59" i="1"/>
  <c r="F63" i="1"/>
  <c r="F136" i="1"/>
  <c r="I37" i="1"/>
  <c r="J38" i="1"/>
  <c r="F53" i="1"/>
  <c r="F61" i="1"/>
  <c r="J64" i="1"/>
  <c r="I65" i="1"/>
  <c r="C91" i="1"/>
  <c r="I129" i="1"/>
  <c r="E38" i="1"/>
  <c r="E67" i="1"/>
  <c r="E54" i="1"/>
  <c r="E63" i="1"/>
  <c r="J35" i="1"/>
  <c r="D50" i="1"/>
  <c r="D78" i="1" s="1"/>
  <c r="F60" i="1"/>
  <c r="F67" i="1"/>
  <c r="I69" i="1"/>
  <c r="E72" i="1"/>
  <c r="F38" i="1"/>
  <c r="F35" i="1"/>
  <c r="F54" i="1"/>
  <c r="E58" i="1"/>
  <c r="J66" i="1"/>
  <c r="D64" i="1"/>
  <c r="E64" i="1" s="1"/>
  <c r="E74" i="1"/>
  <c r="E92" i="1"/>
  <c r="F146" i="1"/>
  <c r="E37" i="1"/>
  <c r="I59" i="1"/>
  <c r="E129" i="1"/>
  <c r="J129" i="1"/>
  <c r="F144" i="1"/>
  <c r="F148" i="1"/>
  <c r="I57" i="1"/>
  <c r="I53" i="1"/>
  <c r="I58" i="1"/>
  <c r="E59" i="1"/>
  <c r="E65" i="1"/>
  <c r="F68" i="1"/>
  <c r="J72" i="1"/>
  <c r="I74" i="1"/>
  <c r="I98" i="1"/>
  <c r="F129" i="1"/>
  <c r="E136" i="1"/>
  <c r="F147" i="1"/>
  <c r="F51" i="1"/>
  <c r="J50" i="1"/>
  <c r="E60" i="1"/>
  <c r="E62" i="1"/>
  <c r="I36" i="1"/>
  <c r="I39" i="1"/>
  <c r="I51" i="1"/>
  <c r="I61" i="1"/>
  <c r="E69" i="1"/>
  <c r="J79" i="1"/>
  <c r="D91" i="1"/>
  <c r="E36" i="1"/>
  <c r="E39" i="1"/>
  <c r="I41" i="1"/>
  <c r="I50" i="1"/>
  <c r="E51" i="1"/>
  <c r="I54" i="1"/>
  <c r="F57" i="1"/>
  <c r="K57" i="1"/>
  <c r="F58" i="1"/>
  <c r="I60" i="1"/>
  <c r="E61" i="1"/>
  <c r="F62" i="1"/>
  <c r="I63" i="1"/>
  <c r="I64" i="1"/>
  <c r="I67" i="1"/>
  <c r="E68" i="1"/>
  <c r="J68" i="1"/>
  <c r="F69" i="1"/>
  <c r="E71" i="1"/>
  <c r="J71" i="1"/>
  <c r="F72" i="1"/>
  <c r="I73" i="1"/>
  <c r="G92" i="1"/>
  <c r="G91" i="1" s="1"/>
  <c r="I95" i="1"/>
  <c r="E144" i="1"/>
  <c r="E145" i="1"/>
  <c r="E146" i="1"/>
  <c r="E147" i="1"/>
  <c r="E148" i="1"/>
  <c r="E149" i="1"/>
  <c r="E57" i="1"/>
  <c r="F91" i="1" l="1"/>
  <c r="E91" i="1"/>
  <c r="C80" i="1"/>
  <c r="F50" i="1"/>
  <c r="E35" i="1"/>
  <c r="F64" i="1"/>
  <c r="E50" i="1"/>
  <c r="D79" i="1"/>
  <c r="E79" i="1" s="1"/>
  <c r="I79" i="1"/>
  <c r="F78" i="1"/>
  <c r="E78" i="1"/>
  <c r="I92" i="1"/>
  <c r="J92" i="1"/>
  <c r="H80" i="1"/>
  <c r="J78" i="1"/>
  <c r="I78" i="1"/>
  <c r="I38" i="1"/>
  <c r="D80" i="1" l="1"/>
  <c r="F79" i="1"/>
  <c r="I91" i="1"/>
  <c r="J91" i="1"/>
  <c r="G136" i="1"/>
  <c r="I136" i="1" s="1"/>
  <c r="J145" i="1"/>
  <c r="I147" i="1"/>
  <c r="J148" i="1"/>
  <c r="I146" i="1"/>
  <c r="J144" i="1"/>
  <c r="I149" i="1"/>
  <c r="I139" i="1"/>
  <c r="J139" i="1"/>
  <c r="I141" i="1"/>
  <c r="J141" i="1"/>
  <c r="I140" i="1"/>
  <c r="J140" i="1"/>
  <c r="I138" i="1"/>
  <c r="J138" i="1"/>
  <c r="I142" i="1"/>
  <c r="J142" i="1"/>
  <c r="I137" i="1"/>
  <c r="J137" i="1"/>
  <c r="J149" i="1" l="1"/>
  <c r="I148" i="1"/>
  <c r="J147" i="1"/>
  <c r="I144" i="1"/>
  <c r="I145" i="1"/>
  <c r="J136" i="1"/>
  <c r="J146" i="1"/>
</calcChain>
</file>

<file path=xl/sharedStrings.xml><?xml version="1.0" encoding="utf-8"?>
<sst xmlns="http://schemas.openxmlformats.org/spreadsheetml/2006/main" count="182" uniqueCount="154">
  <si>
    <t>"ПОГОДЖЕНО"</t>
  </si>
  <si>
    <t>"ЗАТВЕРДЖЕНО"</t>
  </si>
  <si>
    <t>Звіт</t>
  </si>
  <si>
    <t>Х</t>
  </si>
  <si>
    <t>Уточнений</t>
  </si>
  <si>
    <t>зробити позначку "Х"</t>
  </si>
  <si>
    <t>Рік</t>
  </si>
  <si>
    <t>Коди</t>
  </si>
  <si>
    <t>Назва підприємства</t>
  </si>
  <si>
    <t xml:space="preserve">КОМУНАЛЬНЕ ПІДПРИЄМСТВО "КОЗЯТИНСЬКА ЦЕНТРАЛЬНА РАЙОННА ЛІКАРНЯ" КОЗЯТИНСЬКОЇ МІСЬКОЇ РАДИ 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</si>
  <si>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</si>
  <si>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</si>
  <si>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</si>
  <si>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</si>
  <si>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</si>
  <si>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</si>
  <si>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</si>
  <si>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</si>
  <si>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</si>
  <si>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</si>
  <si>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</si>
  <si>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</si>
  <si>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</si>
  <si>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</si>
  <si>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</si>
  <si>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</si>
  <si>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</si>
  <si>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</si>
  <si>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</si>
  <si>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</si>
  <si>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</si>
  <si>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</si>
  <si>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</si>
  <si>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</si>
  <si>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</si>
  <si>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</si>
  <si>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</si>
  <si>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</si>
  <si>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</si>
  <si>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</si>
  <si>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О.А.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</si>
  <si>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</si>
  <si>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</si>
  <si>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</si>
  <si>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</si>
  <si>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</si>
  <si>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</si>
  <si>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</si>
  <si>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</si>
  <si>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</si>
  <si>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</si>
  <si>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</si>
  <si>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дохід із залишками коштів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</si>
  <si>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</si>
  <si>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</si>
  <si>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</si>
  <si>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</si>
  <si>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</si>
  <si>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</si>
  <si>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</si>
  <si>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</si>
  <si>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01.01.2022 р</t>
  </si>
  <si>
    <t>Видатки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</si>
  <si>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</si>
  <si>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</si>
  <si>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</si>
  <si>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</si>
  <si>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</si>
  <si>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</si>
  <si>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</si>
  <si>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</si>
  <si>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</si>
  <si>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</si>
  <si>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</si>
  <si>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</si>
  <si>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</si>
  <si>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</si>
  <si>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</si>
  <si>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</si>
  <si>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</si>
  <si>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</si>
  <si>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</si>
  <si>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</si>
  <si>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</si>
  <si>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</si>
  <si>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</si>
  <si>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</si>
  <si>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</si>
  <si>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</si>
  <si>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</si>
  <si>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</si>
  <si>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</si>
  <si>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</si>
  <si>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</si>
  <si>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</si>
  <si>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</si>
  <si>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 xml:space="preserve">придбання (виготовлення) основних засобів </t>
  </si>
  <si>
    <t>придбання (виготовлення) основних засобів (за рахунок коштів НСЗУ)</t>
  </si>
  <si>
    <t>придбання (виготовлення) основних засобів (за рахунок місцевого бюджету)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</si>
  <si>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</si>
  <si>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</si>
  <si>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</si>
  <si>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</si>
  <si>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 (за рахунок коштів НСЗУ)</t>
  </si>
  <si>
    <t>капітальний ремонт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</si>
  <si>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</si>
  <si>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</si>
  <si>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</si>
  <si>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</si>
  <si>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</si>
  <si>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</si>
  <si>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</si>
  <si>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</si>
  <si>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</si>
  <si>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</si>
  <si>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</si>
  <si>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</si>
  <si>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</si>
  <si>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</si>
  <si>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</si>
  <si>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</si>
  <si>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</si>
  <si>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</si>
  <si>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</si>
  <si>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</si>
  <si>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</si>
  <si>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</si>
  <si>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</si>
  <si>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</si>
  <si>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</si>
  <si>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</si>
  <si>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</si>
  <si>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</si>
  <si>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</si>
  <si>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</si>
  <si>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</si>
  <si>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 xml:space="preserve">Т.в.о. директора </t>
  </si>
  <si>
    <t>Оксана ЗАБАЗНОВА</t>
  </si>
  <si>
    <r>
      <t xml:space="preserve">ЗВІТ З ВИКОНАННЯ ФІНАНСОВОГО ПЛАНУ ПІДПРИЄМСТВА ЗА </t>
    </r>
    <r>
      <rPr>
        <b/>
        <u/>
        <sz val="11"/>
        <rFont val="Times New Roman"/>
        <family val="1"/>
        <charset val="204"/>
      </rPr>
      <t>2022</t>
    </r>
    <r>
      <rPr>
        <b/>
        <sz val="11"/>
        <rFont val="Times New Roman"/>
        <family val="1"/>
        <charset val="204"/>
      </rPr>
      <t xml:space="preserve"> рік</t>
    </r>
  </si>
  <si>
    <t>Звітний період ( ІV квартал 2022року)</t>
  </si>
  <si>
    <t>Ірина ПАВЛЮК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</si>
  <si>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</si>
  <si>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</si>
  <si>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</si>
  <si>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</si>
  <si>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інших об'єктів з коштів місцевого бюджету </t>
  </si>
  <si>
    <t xml:space="preserve">придбання (виготовлення) основних засобів з коштів місцевого бюджету </t>
  </si>
  <si>
    <t>придбання медикаментів, ПММ та ємкостей для води</t>
  </si>
  <si>
    <t>проведення медичних оглядів військово-лікарської комісії</t>
  </si>
  <si>
    <t>В.о. начальника управління соціальної політики Козятинської міської ради</t>
  </si>
  <si>
    <t>"____" ___________ 2023 р.</t>
  </si>
  <si>
    <t>Дохід з місцевого бюджету за програмою " Здоров'я жителів Козятинської територіальної громади на 2022-2024роки</t>
  </si>
  <si>
    <t>Рішенням 41 сесії 8 скликання</t>
  </si>
  <si>
    <t>№ 1222-VІІІ від 18.01.2024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</si>
</sst>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_);_(* \(#,##0.0\);_(* &quot;-&quot;_);_(@_)"/>
    <numFmt numFmtId="165" formatCode="_(* #,##0.00_);_(* \(#,##0.00\);_(* &quot;-&quot;_);_(@_)"/>
    <numFmt numFmtId="166" formatCode="_-* #,##0.0\ _₴_-;\-* #,##0.0\ _₴_-;_-* &quot;-&quot;?\ _₴_-;_-@_-"/>
    <numFmt numFmtId="167" formatCode="_-* #,##0.0\ _₽_-;\-* #,##0.0\ _₽_-;_-* &quot;-&quot;?\ _₽_-;_-@_-"/>
    <numFmt numFmtId="168" formatCode="_-* #,##0.0\ _г_р_н_._-;\-* #,##0.0\ _г_р_н_._-;_-* &quot;-&quot;?\ _г_р_н_._-;_-@_-"/>
    <numFmt numFmtId="169" formatCode="0.0"/>
    <numFmt numFmtId="170" formatCode="0.0_ ;\-0.0\ "/>
  </numFmts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3"/>
    </xf>
    <xf numFmtId="0" fontId="1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3"/>
    </xf>
    <xf numFmtId="0" fontId="4" fillId="0" borderId="14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indent="3"/>
    </xf>
    <xf numFmtId="0" fontId="1" fillId="0" borderId="18" xfId="0" applyFont="1" applyBorder="1" applyAlignment="1">
      <alignment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3" borderId="18" xfId="0" applyNumberFormat="1" applyFont="1" applyFill="1" applyBorder="1" applyAlignment="1">
      <alignment horizontal="right" vertical="center" wrapText="1"/>
    </xf>
    <xf numFmtId="4" fontId="1" fillId="3" borderId="18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horizontal="right" vertical="center" wrapText="1"/>
    </xf>
    <xf numFmtId="168" fontId="1" fillId="0" borderId="18" xfId="0" applyNumberFormat="1" applyFont="1" applyBorder="1" applyAlignment="1">
      <alignment horizontal="right" vertical="center" wrapText="1"/>
    </xf>
    <xf numFmtId="164" fontId="1" fillId="3" borderId="1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169" fontId="1" fillId="0" borderId="18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/>
    <xf numFmtId="0" fontId="6" fillId="0" borderId="1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 indent="3"/>
    </xf>
    <xf numFmtId="0" fontId="6" fillId="0" borderId="19" xfId="0" applyFont="1" applyBorder="1" applyAlignment="1">
      <alignment vertical="center" wrapText="1"/>
    </xf>
    <xf numFmtId="169" fontId="4" fillId="3" borderId="18" xfId="0" applyNumberFormat="1" applyFont="1" applyFill="1" applyBorder="1" applyAlignment="1">
      <alignment horizontal="center" vertical="center" wrapText="1"/>
    </xf>
    <xf numFmtId="169" fontId="4" fillId="0" borderId="18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9" fontId="4" fillId="2" borderId="18" xfId="0" applyNumberFormat="1" applyFont="1" applyFill="1" applyBorder="1" applyAlignment="1">
      <alignment horizontal="center" vertical="center" wrapText="1"/>
    </xf>
    <xf numFmtId="169" fontId="1" fillId="3" borderId="18" xfId="0" applyNumberFormat="1" applyFont="1" applyFill="1" applyBorder="1" applyAlignment="1">
      <alignment horizontal="center" vertical="center" wrapText="1"/>
    </xf>
    <xf numFmtId="170" fontId="4" fillId="2" borderId="1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47;&#1074;&#1110;&#1090;%20&#1079;%20&#1092;&#1110;&#1085;&#1072;&#1085;&#1089;&#1086;&#1074;&#1086;&#1075;&#1086;%20&#1087;&#1083;&#1072;&#1085;&#1091;%20&#1062;&#1056;&#1051;%20&#1079;&#1072;%209%20&#1084;&#1110;&#1089;.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к 2022"/>
      <sheetName val="9 місяців "/>
      <sheetName val="1 півріччя"/>
      <sheetName val="на 01.09.2022 для звіту"/>
      <sheetName val="Лист1"/>
      <sheetName val="Лист2"/>
    </sheetNames>
    <sheetDataSet>
      <sheetData sheetId="0" refreshError="1"/>
      <sheetData sheetId="1" refreshError="1"/>
      <sheetData sheetId="2" refreshError="1">
        <row r="50">
          <cell r="H50">
            <v>0</v>
          </cell>
        </row>
      </sheetData>
      <sheetData sheetId="3" refreshError="1">
        <row r="36">
          <cell r="I36">
            <v>21778</v>
          </cell>
        </row>
        <row r="37">
          <cell r="I37">
            <v>1000</v>
          </cell>
        </row>
        <row r="49">
          <cell r="I49">
            <v>12</v>
          </cell>
        </row>
        <row r="50">
          <cell r="L50">
            <v>0</v>
          </cell>
        </row>
        <row r="51">
          <cell r="I51">
            <v>20</v>
          </cell>
        </row>
        <row r="52">
          <cell r="I52">
            <v>150</v>
          </cell>
        </row>
        <row r="53">
          <cell r="L53">
            <v>0</v>
          </cell>
        </row>
        <row r="69">
          <cell r="L69">
            <v>0</v>
          </cell>
        </row>
        <row r="70">
          <cell r="I70">
            <v>30</v>
          </cell>
        </row>
        <row r="71">
          <cell r="I71">
            <v>15</v>
          </cell>
        </row>
        <row r="72">
          <cell r="I72">
            <v>30</v>
          </cell>
        </row>
        <row r="76">
          <cell r="L76">
            <v>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9"/>
  <sheetViews>
    <sheetView tabSelected="1" view="pageBreakPreview" topLeftCell="A151" zoomScaleSheetLayoutView="100" workbookViewId="0">
      <selection activeCell="L153" sqref="L153"/>
    </sheetView>
  </sheetViews>
  <sheetFormatPr defaultColWidth="9.140625" defaultRowHeight="15" x14ac:dyDescent="0.25"/>
  <cols>
    <col min="1" max="1" width="44.140625" style="29" customWidth="1"/>
    <col min="2" max="2" width="8.42578125" style="29" customWidth="1"/>
    <col min="3" max="3" width="12.140625" style="29" customWidth="1"/>
    <col min="4" max="4" width="15.28515625" style="29" customWidth="1"/>
    <col min="5" max="5" width="13.7109375" style="29" customWidth="1"/>
    <col min="6" max="6" width="12.140625" style="29" customWidth="1"/>
    <col min="7" max="7" width="13.85546875" style="72" customWidth="1"/>
    <col min="8" max="8" width="13.85546875" style="29" customWidth="1"/>
    <col min="9" max="9" width="11.85546875" style="29" customWidth="1"/>
    <col min="10" max="10" width="13.85546875" style="29" customWidth="1"/>
    <col min="11" max="11" width="11.7109375" style="29" customWidth="1"/>
    <col min="12" max="12" width="19.28515625" style="29" customWidth="1"/>
    <col min="13" max="16384" width="9.140625" style="29"/>
  </cols>
  <sheetData>
    <row r="1" spans="1:10" s="1" customFormat="1" x14ac:dyDescent="0.25">
      <c r="B1" s="2"/>
      <c r="C1" s="2"/>
      <c r="D1" s="2"/>
      <c r="E1" s="2"/>
      <c r="G1" s="3"/>
    </row>
    <row r="2" spans="1:10" s="1" customFormat="1" x14ac:dyDescent="0.25">
      <c r="A2" s="2" t="s">
        <v>0</v>
      </c>
      <c r="B2" s="2"/>
      <c r="C2" s="2"/>
      <c r="D2" s="4"/>
      <c r="E2" s="2"/>
      <c r="G2" s="3"/>
      <c r="H2" s="102" t="s">
        <v>1</v>
      </c>
      <c r="I2" s="102"/>
      <c r="J2" s="102"/>
    </row>
    <row r="3" spans="1:10" s="1" customFormat="1" ht="26.45" customHeight="1" x14ac:dyDescent="0.25">
      <c r="A3" s="103" t="s">
        <v>149</v>
      </c>
      <c r="B3" s="103"/>
      <c r="C3" s="103"/>
      <c r="D3" s="2"/>
      <c r="E3" s="2"/>
      <c r="G3" s="104" t="s">
        <v>152</v>
      </c>
      <c r="H3" s="104"/>
      <c r="I3" s="104"/>
      <c r="J3" s="104"/>
    </row>
    <row r="4" spans="1:10" s="1" customFormat="1" x14ac:dyDescent="0.25">
      <c r="A4" s="105" t="s">
        <v>140</v>
      </c>
      <c r="B4" s="105"/>
      <c r="C4" s="105"/>
      <c r="D4" s="2"/>
      <c r="E4" s="2"/>
      <c r="G4" s="104" t="s">
        <v>153</v>
      </c>
      <c r="H4" s="104"/>
      <c r="I4" s="104"/>
      <c r="J4" s="104"/>
    </row>
    <row r="5" spans="1:10" s="1" customFormat="1" x14ac:dyDescent="0.25">
      <c r="A5" s="102" t="s">
        <v>150</v>
      </c>
      <c r="B5" s="102"/>
      <c r="C5" s="102"/>
      <c r="D5" s="2"/>
      <c r="E5" s="2"/>
      <c r="G5" s="102"/>
      <c r="H5" s="102"/>
      <c r="I5" s="102"/>
      <c r="J5" s="102"/>
    </row>
    <row r="6" spans="1:10" s="1" customFormat="1" x14ac:dyDescent="0.25">
      <c r="B6" s="2"/>
      <c r="C6" s="2"/>
      <c r="D6" s="2"/>
      <c r="E6" s="2"/>
      <c r="G6" s="3"/>
      <c r="H6" s="102"/>
      <c r="I6" s="102"/>
      <c r="J6" s="102"/>
    </row>
    <row r="7" spans="1:10" s="1" customFormat="1" x14ac:dyDescent="0.25">
      <c r="B7" s="2"/>
      <c r="C7" s="2"/>
      <c r="D7" s="2"/>
      <c r="E7" s="2"/>
      <c r="G7" s="3"/>
    </row>
    <row r="8" spans="1:10" s="1" customFormat="1" ht="14.45" customHeight="1" x14ac:dyDescent="0.25">
      <c r="B8" s="2"/>
      <c r="C8" s="2"/>
      <c r="D8" s="2"/>
      <c r="E8" s="2"/>
      <c r="G8" s="3"/>
      <c r="H8" s="106" t="s">
        <v>2</v>
      </c>
      <c r="I8" s="106"/>
      <c r="J8" s="5" t="s">
        <v>3</v>
      </c>
    </row>
    <row r="9" spans="1:10" s="1" customFormat="1" ht="14.45" customHeight="1" x14ac:dyDescent="0.25">
      <c r="B9" s="2"/>
      <c r="C9" s="2"/>
      <c r="D9" s="2"/>
      <c r="E9" s="2"/>
      <c r="G9" s="3"/>
      <c r="H9" s="106" t="s">
        <v>4</v>
      </c>
      <c r="I9" s="106"/>
      <c r="J9" s="5"/>
    </row>
    <row r="10" spans="1:10" s="1" customFormat="1" ht="14.45" customHeight="1" x14ac:dyDescent="0.25">
      <c r="B10" s="2"/>
      <c r="C10" s="2"/>
      <c r="D10" s="2"/>
      <c r="E10" s="2"/>
      <c r="G10" s="3"/>
      <c r="H10" s="107" t="s">
        <v>5</v>
      </c>
      <c r="I10" s="107"/>
      <c r="J10" s="107"/>
    </row>
    <row r="11" spans="1:10" s="1" customFormat="1" x14ac:dyDescent="0.25">
      <c r="B11" s="2"/>
      <c r="C11" s="2"/>
      <c r="D11" s="2"/>
      <c r="E11" s="2"/>
      <c r="G11" s="3"/>
    </row>
    <row r="12" spans="1:10" s="1" customFormat="1" x14ac:dyDescent="0.25">
      <c r="B12" s="2"/>
      <c r="C12" s="2"/>
      <c r="D12" s="2"/>
      <c r="E12" s="2"/>
      <c r="G12" s="3"/>
    </row>
    <row r="13" spans="1:10" s="1" customFormat="1" x14ac:dyDescent="0.25">
      <c r="A13" s="6" t="s">
        <v>6</v>
      </c>
      <c r="B13" s="7">
        <v>2022</v>
      </c>
      <c r="C13" s="7"/>
      <c r="D13" s="7"/>
      <c r="E13" s="7"/>
      <c r="F13" s="7"/>
      <c r="G13" s="8"/>
      <c r="H13" s="9"/>
      <c r="I13" s="107" t="s">
        <v>7</v>
      </c>
      <c r="J13" s="107"/>
    </row>
    <row r="14" spans="1:10" s="1" customFormat="1" ht="25.35" customHeight="1" x14ac:dyDescent="0.25">
      <c r="A14" s="10" t="s">
        <v>8</v>
      </c>
      <c r="B14" s="97" t="s">
        <v>9</v>
      </c>
      <c r="C14" s="97"/>
      <c r="D14" s="97"/>
      <c r="E14" s="97"/>
      <c r="F14" s="97"/>
      <c r="G14" s="97"/>
      <c r="H14" s="97"/>
      <c r="I14" s="11" t="s">
        <v>10</v>
      </c>
      <c r="J14" s="12" t="s">
        <v>11</v>
      </c>
    </row>
    <row r="15" spans="1:10" s="1" customFormat="1" x14ac:dyDescent="0.25">
      <c r="A15" s="10" t="s">
        <v>12</v>
      </c>
      <c r="B15" s="97" t="s">
        <v>13</v>
      </c>
      <c r="C15" s="97"/>
      <c r="D15" s="97"/>
      <c r="E15" s="97"/>
      <c r="F15" s="97"/>
      <c r="G15" s="8"/>
      <c r="H15" s="7"/>
      <c r="I15" s="11" t="s">
        <v>14</v>
      </c>
      <c r="J15" s="5"/>
    </row>
    <row r="16" spans="1:10" s="1" customFormat="1" x14ac:dyDescent="0.25">
      <c r="A16" s="10" t="s">
        <v>15</v>
      </c>
      <c r="B16" s="97" t="s">
        <v>16</v>
      </c>
      <c r="C16" s="97"/>
      <c r="D16" s="97"/>
      <c r="E16" s="97"/>
      <c r="F16" s="97"/>
      <c r="G16" s="98"/>
      <c r="H16" s="7"/>
      <c r="I16" s="11" t="s">
        <v>17</v>
      </c>
      <c r="J16" s="5"/>
    </row>
    <row r="17" spans="1:11" s="1" customFormat="1" x14ac:dyDescent="0.25">
      <c r="A17" s="10" t="s">
        <v>18</v>
      </c>
      <c r="B17" s="97" t="s">
        <v>19</v>
      </c>
      <c r="C17" s="97"/>
      <c r="D17" s="97"/>
      <c r="E17" s="97"/>
      <c r="F17" s="97"/>
      <c r="G17" s="99"/>
      <c r="H17" s="100"/>
      <c r="I17" s="11" t="s">
        <v>20</v>
      </c>
      <c r="J17" s="5"/>
    </row>
    <row r="18" spans="1:11" s="1" customFormat="1" x14ac:dyDescent="0.25">
      <c r="A18" s="10" t="s">
        <v>21</v>
      </c>
      <c r="B18" s="97" t="s">
        <v>22</v>
      </c>
      <c r="C18" s="97"/>
      <c r="D18" s="97"/>
      <c r="E18" s="97"/>
      <c r="F18" s="97"/>
      <c r="G18" s="97"/>
      <c r="H18" s="97"/>
      <c r="I18" s="11" t="s">
        <v>23</v>
      </c>
      <c r="J18" s="5"/>
    </row>
    <row r="19" spans="1:11" s="1" customFormat="1" x14ac:dyDescent="0.25">
      <c r="A19" s="10" t="s">
        <v>24</v>
      </c>
      <c r="B19" s="97" t="s">
        <v>25</v>
      </c>
      <c r="C19" s="97"/>
      <c r="D19" s="97"/>
      <c r="E19" s="97"/>
      <c r="F19" s="97"/>
      <c r="G19" s="15"/>
      <c r="H19" s="16"/>
      <c r="I19" s="11" t="s">
        <v>26</v>
      </c>
      <c r="J19" s="17" t="s">
        <v>27</v>
      </c>
    </row>
    <row r="20" spans="1:11" s="1" customFormat="1" ht="36" x14ac:dyDescent="0.25">
      <c r="A20" s="10" t="s">
        <v>28</v>
      </c>
      <c r="B20" s="97" t="s">
        <v>29</v>
      </c>
      <c r="C20" s="97"/>
      <c r="D20" s="97"/>
      <c r="E20" s="97"/>
      <c r="F20" s="97"/>
      <c r="G20" s="18"/>
      <c r="H20" s="19"/>
      <c r="I20" s="20" t="s">
        <v>30</v>
      </c>
      <c r="J20" s="21" t="s">
        <v>3</v>
      </c>
    </row>
    <row r="21" spans="1:11" s="1" customFormat="1" ht="36" x14ac:dyDescent="0.25">
      <c r="A21" s="10" t="s">
        <v>31</v>
      </c>
      <c r="B21" s="97" t="s">
        <v>32</v>
      </c>
      <c r="C21" s="97"/>
      <c r="D21" s="97"/>
      <c r="E21" s="97"/>
      <c r="F21" s="97"/>
      <c r="G21" s="18"/>
      <c r="H21" s="19"/>
      <c r="I21" s="20" t="s">
        <v>33</v>
      </c>
      <c r="J21" s="22"/>
    </row>
    <row r="22" spans="1:11" s="1" customFormat="1" ht="27.6" customHeight="1" x14ac:dyDescent="0.25">
      <c r="A22" s="10" t="s">
        <v>34</v>
      </c>
      <c r="B22" s="97">
        <v>424</v>
      </c>
      <c r="C22" s="97"/>
      <c r="D22" s="97"/>
      <c r="E22" s="97"/>
      <c r="F22" s="97"/>
      <c r="G22" s="15"/>
      <c r="H22" s="13"/>
      <c r="I22" s="13"/>
      <c r="J22" s="14"/>
    </row>
    <row r="23" spans="1:11" s="1" customFormat="1" x14ac:dyDescent="0.25">
      <c r="A23" s="10" t="s">
        <v>35</v>
      </c>
      <c r="B23" s="97" t="s">
        <v>36</v>
      </c>
      <c r="C23" s="97"/>
      <c r="D23" s="97"/>
      <c r="E23" s="97"/>
      <c r="F23" s="97"/>
      <c r="G23" s="97"/>
      <c r="H23" s="7"/>
      <c r="I23" s="7"/>
      <c r="J23" s="9"/>
    </row>
    <row r="24" spans="1:11" s="1" customFormat="1" x14ac:dyDescent="0.25">
      <c r="A24" s="10" t="s">
        <v>37</v>
      </c>
      <c r="B24" s="97" t="s">
        <v>38</v>
      </c>
      <c r="C24" s="97"/>
      <c r="D24" s="97"/>
      <c r="E24" s="97"/>
      <c r="F24" s="97"/>
      <c r="G24" s="23"/>
      <c r="H24" s="13"/>
      <c r="I24" s="13"/>
      <c r="J24" s="14"/>
    </row>
    <row r="25" spans="1:11" s="1" customFormat="1" x14ac:dyDescent="0.25">
      <c r="A25" s="10" t="s">
        <v>39</v>
      </c>
      <c r="B25" s="97" t="s">
        <v>40</v>
      </c>
      <c r="C25" s="97"/>
      <c r="D25" s="97"/>
      <c r="E25" s="97"/>
      <c r="F25" s="97"/>
      <c r="G25" s="101"/>
      <c r="H25" s="7"/>
      <c r="I25" s="7"/>
      <c r="J25" s="9"/>
    </row>
    <row r="26" spans="1:11" s="1" customFormat="1" x14ac:dyDescent="0.25">
      <c r="C26" s="2"/>
      <c r="D26" s="2"/>
      <c r="E26" s="2"/>
      <c r="F26" s="2"/>
      <c r="G26" s="3"/>
    </row>
    <row r="27" spans="1:11" s="1" customFormat="1" x14ac:dyDescent="0.25">
      <c r="A27" s="88" t="s">
        <v>138</v>
      </c>
      <c r="B27" s="88"/>
      <c r="C27" s="88"/>
      <c r="D27" s="88"/>
      <c r="E27" s="88"/>
      <c r="F27" s="88"/>
      <c r="G27" s="88"/>
      <c r="H27" s="88"/>
      <c r="I27" s="88"/>
      <c r="J27" s="88"/>
      <c r="K27" s="24"/>
    </row>
    <row r="28" spans="1:11" s="1" customFormat="1" ht="15.75" thickBot="1" x14ac:dyDescent="0.3">
      <c r="B28" s="25"/>
      <c r="C28" s="4"/>
      <c r="D28" s="25"/>
      <c r="E28" s="25"/>
      <c r="F28" s="25"/>
      <c r="G28" s="26"/>
      <c r="H28" s="25"/>
      <c r="I28" s="25"/>
      <c r="J28" s="25" t="s">
        <v>41</v>
      </c>
    </row>
    <row r="29" spans="1:11" ht="15.75" thickBot="1" x14ac:dyDescent="0.3">
      <c r="A29" s="89" t="s">
        <v>42</v>
      </c>
      <c r="B29" s="89" t="s">
        <v>43</v>
      </c>
      <c r="C29" s="91" t="s">
        <v>139</v>
      </c>
      <c r="D29" s="92"/>
      <c r="E29" s="92"/>
      <c r="F29" s="93"/>
      <c r="G29" s="94" t="s">
        <v>44</v>
      </c>
      <c r="H29" s="95"/>
      <c r="I29" s="95"/>
      <c r="J29" s="96"/>
    </row>
    <row r="30" spans="1:11" ht="30.75" thickBot="1" x14ac:dyDescent="0.3">
      <c r="A30" s="90"/>
      <c r="B30" s="90"/>
      <c r="C30" s="31" t="s">
        <v>45</v>
      </c>
      <c r="D30" s="28" t="s">
        <v>46</v>
      </c>
      <c r="E30" s="28" t="s">
        <v>47</v>
      </c>
      <c r="F30" s="28" t="s">
        <v>48</v>
      </c>
      <c r="G30" s="32" t="s">
        <v>45</v>
      </c>
      <c r="H30" s="21" t="s">
        <v>46</v>
      </c>
      <c r="I30" s="21" t="s">
        <v>47</v>
      </c>
      <c r="J30" s="21" t="s">
        <v>48</v>
      </c>
    </row>
    <row r="31" spans="1:11" ht="15.75" thickBot="1" x14ac:dyDescent="0.3">
      <c r="A31" s="27">
        <v>1</v>
      </c>
      <c r="B31" s="27">
        <v>2</v>
      </c>
      <c r="C31" s="27">
        <v>3</v>
      </c>
      <c r="D31" s="27">
        <v>4</v>
      </c>
      <c r="E31" s="27">
        <v>5</v>
      </c>
      <c r="F31" s="27">
        <v>6</v>
      </c>
      <c r="G31" s="33">
        <v>7</v>
      </c>
      <c r="H31" s="34">
        <v>8</v>
      </c>
      <c r="I31" s="34">
        <v>9</v>
      </c>
      <c r="J31" s="30">
        <v>10</v>
      </c>
    </row>
    <row r="32" spans="1:11" ht="15.75" thickBot="1" x14ac:dyDescent="0.3">
      <c r="A32" s="85" t="s">
        <v>49</v>
      </c>
      <c r="B32" s="86"/>
      <c r="C32" s="86"/>
      <c r="D32" s="86"/>
      <c r="E32" s="86"/>
      <c r="F32" s="86"/>
      <c r="G32" s="86"/>
      <c r="H32" s="86"/>
      <c r="I32" s="86"/>
      <c r="J32" s="87"/>
    </row>
    <row r="33" spans="1:11" ht="15.75" thickBot="1" x14ac:dyDescent="0.3">
      <c r="A33" s="85" t="s">
        <v>50</v>
      </c>
      <c r="B33" s="86"/>
      <c r="C33" s="86"/>
      <c r="D33" s="86"/>
      <c r="E33" s="86"/>
      <c r="F33" s="86"/>
      <c r="G33" s="86"/>
      <c r="H33" s="86"/>
      <c r="I33" s="86"/>
      <c r="J33" s="87"/>
    </row>
    <row r="34" spans="1:11" ht="15.75" thickBot="1" x14ac:dyDescent="0.3">
      <c r="A34" s="35"/>
      <c r="B34" s="36"/>
      <c r="C34" s="36"/>
      <c r="D34" s="36"/>
      <c r="E34" s="36"/>
      <c r="F34" s="36"/>
      <c r="G34" s="36"/>
      <c r="H34" s="36"/>
      <c r="I34" s="36"/>
      <c r="J34" s="37"/>
    </row>
    <row r="35" spans="1:11" ht="30.75" thickBot="1" x14ac:dyDescent="0.3">
      <c r="A35" s="38" t="s">
        <v>51</v>
      </c>
      <c r="B35" s="39">
        <v>1010</v>
      </c>
      <c r="C35" s="44">
        <f>C36+C37</f>
        <v>22778</v>
      </c>
      <c r="D35" s="40">
        <f>D36+D37</f>
        <v>22531</v>
      </c>
      <c r="E35" s="40">
        <f>D35-C35</f>
        <v>-247</v>
      </c>
      <c r="F35" s="40">
        <f>100-ROUND(D35/C35*100,1)</f>
        <v>1.0999999999999943</v>
      </c>
      <c r="G35" s="41">
        <f>G36+G37</f>
        <v>91112</v>
      </c>
      <c r="H35" s="40">
        <f>H36+H37</f>
        <v>82734.5</v>
      </c>
      <c r="I35" s="40">
        <f>H35-G35</f>
        <v>-8377.5</v>
      </c>
      <c r="J35" s="40">
        <f>100-ROUND(H35/G35*100,1)</f>
        <v>9.2000000000000028</v>
      </c>
      <c r="K35" s="29" t="s">
        <v>52</v>
      </c>
    </row>
    <row r="36" spans="1:11" ht="30.75" thickBot="1" x14ac:dyDescent="0.3">
      <c r="A36" s="42" t="s">
        <v>53</v>
      </c>
      <c r="B36" s="39"/>
      <c r="C36" s="39">
        <f>'[36]на 01.09.2022 для звіту'!I36</f>
        <v>21778</v>
      </c>
      <c r="D36" s="39">
        <v>22259.200000000001</v>
      </c>
      <c r="E36" s="39">
        <f t="shared" ref="E36:E37" si="0">D36-C36</f>
        <v>481.20000000000073</v>
      </c>
      <c r="F36" s="39">
        <f t="shared" ref="F36:F37" si="1">100-ROUND(D36/C36*100,1)</f>
        <v>-2.2000000000000028</v>
      </c>
      <c r="G36" s="47">
        <v>87112</v>
      </c>
      <c r="H36" s="39">
        <v>80151.8</v>
      </c>
      <c r="I36" s="39">
        <f>H36-G36</f>
        <v>-6960.1999999999971</v>
      </c>
      <c r="J36" s="40">
        <f t="shared" ref="J36:J51" si="2">100-ROUND(H36/G36*100,1)</f>
        <v>8</v>
      </c>
    </row>
    <row r="37" spans="1:11" ht="45.75" thickBot="1" x14ac:dyDescent="0.3">
      <c r="A37" s="42" t="s">
        <v>54</v>
      </c>
      <c r="B37" s="39"/>
      <c r="C37" s="39">
        <f>'[36]на 01.09.2022 для звіту'!I37</f>
        <v>1000</v>
      </c>
      <c r="D37" s="39">
        <v>271.8</v>
      </c>
      <c r="E37" s="39">
        <f t="shared" si="0"/>
        <v>-728.2</v>
      </c>
      <c r="F37" s="39">
        <f t="shared" si="1"/>
        <v>72.8</v>
      </c>
      <c r="G37" s="47">
        <v>4000</v>
      </c>
      <c r="H37" s="43">
        <v>2582.6999999999998</v>
      </c>
      <c r="I37" s="39">
        <f t="shared" ref="I37:I55" si="3">H37-G37</f>
        <v>-1417.3000000000002</v>
      </c>
      <c r="J37" s="40">
        <f t="shared" si="2"/>
        <v>35.400000000000006</v>
      </c>
    </row>
    <row r="38" spans="1:11" ht="30.75" thickBot="1" x14ac:dyDescent="0.3">
      <c r="A38" s="38" t="s">
        <v>55</v>
      </c>
      <c r="B38" s="39"/>
      <c r="C38" s="41">
        <f>C39+C45</f>
        <v>12020.6</v>
      </c>
      <c r="D38" s="41">
        <f>D39</f>
        <v>9232.6</v>
      </c>
      <c r="E38" s="41">
        <f>D38-C38</f>
        <v>-2788</v>
      </c>
      <c r="F38" s="41">
        <f>100-ROUND(D38/C38*100,1)</f>
        <v>23.200000000000003</v>
      </c>
      <c r="G38" s="41">
        <f>G39+G45</f>
        <v>21855.899999999998</v>
      </c>
      <c r="H38" s="41">
        <f>H39+H45</f>
        <v>18656.8</v>
      </c>
      <c r="I38" s="41">
        <f t="shared" ref="I38" si="4">I39+I41</f>
        <v>-3095.0999999999985</v>
      </c>
      <c r="J38" s="41">
        <f t="shared" si="2"/>
        <v>14.599999999999994</v>
      </c>
    </row>
    <row r="39" spans="1:11" ht="60.75" thickBot="1" x14ac:dyDescent="0.3">
      <c r="A39" s="42" t="s">
        <v>141</v>
      </c>
      <c r="B39" s="39">
        <v>1020</v>
      </c>
      <c r="C39" s="44">
        <f>C40+C41+C42+C43+C44</f>
        <v>10488.9</v>
      </c>
      <c r="D39" s="39">
        <v>9232.6</v>
      </c>
      <c r="E39" s="40">
        <f>D39-C39</f>
        <v>-1256.2999999999993</v>
      </c>
      <c r="F39" s="40">
        <f>100-ROUND(D39/C39*100,1)</f>
        <v>12</v>
      </c>
      <c r="G39" s="41">
        <f>G40+G41+G42+G43+G44</f>
        <v>19920.199999999997</v>
      </c>
      <c r="H39" s="40">
        <v>16825.099999999999</v>
      </c>
      <c r="I39" s="40">
        <f t="shared" si="3"/>
        <v>-3095.0999999999985</v>
      </c>
      <c r="J39" s="40">
        <f t="shared" si="2"/>
        <v>15.5</v>
      </c>
    </row>
    <row r="40" spans="1:11" ht="15.75" thickBot="1" x14ac:dyDescent="0.3">
      <c r="A40" s="77" t="s">
        <v>142</v>
      </c>
      <c r="B40" s="39"/>
      <c r="C40" s="39">
        <v>3891.8</v>
      </c>
      <c r="D40" s="39">
        <v>3209.8</v>
      </c>
      <c r="E40" s="39">
        <f t="shared" ref="E40:E44" si="5">D40-C40</f>
        <v>-682</v>
      </c>
      <c r="F40" s="39">
        <f t="shared" ref="F40:F44" si="6">100-ROUND(D40/C40*100,1)</f>
        <v>17.5</v>
      </c>
      <c r="G40" s="41">
        <v>12600</v>
      </c>
      <c r="H40" s="39">
        <v>10444.299999999999</v>
      </c>
      <c r="I40" s="39">
        <f t="shared" ref="I40" si="7">H40-G40</f>
        <v>-2155.7000000000007</v>
      </c>
      <c r="J40" s="40">
        <f t="shared" ref="J40" si="8">100-ROUND(H40/G40*100,1)</f>
        <v>17.099999999999994</v>
      </c>
    </row>
    <row r="41" spans="1:11" ht="15.75" thickBot="1" x14ac:dyDescent="0.3">
      <c r="A41" s="74" t="s">
        <v>143</v>
      </c>
      <c r="B41" s="39"/>
      <c r="C41" s="70">
        <v>5000</v>
      </c>
      <c r="D41" s="39">
        <v>5000</v>
      </c>
      <c r="E41" s="39">
        <f t="shared" si="5"/>
        <v>0</v>
      </c>
      <c r="F41" s="39">
        <f t="shared" si="6"/>
        <v>0</v>
      </c>
      <c r="G41" s="41">
        <v>5000</v>
      </c>
      <c r="H41" s="39">
        <v>5000</v>
      </c>
      <c r="I41" s="39">
        <f t="shared" si="3"/>
        <v>0</v>
      </c>
      <c r="J41" s="40">
        <f t="shared" si="2"/>
        <v>0</v>
      </c>
    </row>
    <row r="42" spans="1:11" ht="26.25" thickBot="1" x14ac:dyDescent="0.3">
      <c r="A42" s="73" t="s">
        <v>144</v>
      </c>
      <c r="B42" s="39"/>
      <c r="C42" s="39">
        <v>563.1</v>
      </c>
      <c r="D42" s="39">
        <v>122.8</v>
      </c>
      <c r="E42" s="39">
        <f t="shared" si="5"/>
        <v>-440.3</v>
      </c>
      <c r="F42" s="39">
        <f t="shared" si="6"/>
        <v>78.2</v>
      </c>
      <c r="G42" s="41">
        <v>1265.5999999999999</v>
      </c>
      <c r="H42" s="39">
        <v>480.8</v>
      </c>
      <c r="I42" s="39">
        <f t="shared" ref="I42:I43" si="9">H42-G42</f>
        <v>-784.8</v>
      </c>
      <c r="J42" s="40">
        <f t="shared" ref="J42:J43" si="10">100-ROUND(H42/G42*100,1)</f>
        <v>62</v>
      </c>
    </row>
    <row r="43" spans="1:11" ht="26.25" thickBot="1" x14ac:dyDescent="0.3">
      <c r="A43" s="74" t="s">
        <v>145</v>
      </c>
      <c r="B43" s="39"/>
      <c r="C43" s="70">
        <v>134</v>
      </c>
      <c r="D43" s="39">
        <v>0</v>
      </c>
      <c r="E43" s="39">
        <f t="shared" si="5"/>
        <v>-134</v>
      </c>
      <c r="F43" s="39">
        <f t="shared" si="6"/>
        <v>100</v>
      </c>
      <c r="G43" s="41">
        <v>154.6</v>
      </c>
      <c r="H43" s="39">
        <v>0</v>
      </c>
      <c r="I43" s="39">
        <f t="shared" si="9"/>
        <v>-154.6</v>
      </c>
      <c r="J43" s="40">
        <f t="shared" si="10"/>
        <v>100</v>
      </c>
    </row>
    <row r="44" spans="1:11" ht="26.25" thickBot="1" x14ac:dyDescent="0.3">
      <c r="A44" s="75" t="s">
        <v>146</v>
      </c>
      <c r="B44" s="39"/>
      <c r="C44" s="70">
        <v>900</v>
      </c>
      <c r="D44" s="39">
        <v>900</v>
      </c>
      <c r="E44" s="39">
        <f t="shared" si="5"/>
        <v>0</v>
      </c>
      <c r="F44" s="39">
        <f t="shared" si="6"/>
        <v>0</v>
      </c>
      <c r="G44" s="78">
        <v>900</v>
      </c>
      <c r="H44" s="70">
        <v>900</v>
      </c>
      <c r="I44" s="70">
        <f t="shared" ref="I44:I45" si="11">H44-G44</f>
        <v>0</v>
      </c>
      <c r="J44" s="40">
        <f t="shared" ref="J44:J45" si="12">100-ROUND(H44/G44*100,1)</f>
        <v>0</v>
      </c>
    </row>
    <row r="45" spans="1:11" ht="45.75" thickBot="1" x14ac:dyDescent="0.3">
      <c r="A45" s="76" t="s">
        <v>151</v>
      </c>
      <c r="B45" s="39">
        <v>1021</v>
      </c>
      <c r="C45" s="44">
        <f>C46+C47+C48</f>
        <v>1531.7</v>
      </c>
      <c r="D45" s="39">
        <v>1531.7</v>
      </c>
      <c r="E45" s="40">
        <f>D45-C45</f>
        <v>0</v>
      </c>
      <c r="F45" s="40">
        <f>100-ROUND(D45/C45*100,1)</f>
        <v>0</v>
      </c>
      <c r="G45" s="41">
        <f>G46+G47+G48</f>
        <v>1935.7</v>
      </c>
      <c r="H45" s="40">
        <v>1831.7</v>
      </c>
      <c r="I45" s="40">
        <f t="shared" si="11"/>
        <v>-104</v>
      </c>
      <c r="J45" s="40">
        <f t="shared" si="12"/>
        <v>5.4000000000000057</v>
      </c>
    </row>
    <row r="46" spans="1:11" ht="26.25" thickBot="1" x14ac:dyDescent="0.3">
      <c r="A46" s="75" t="s">
        <v>147</v>
      </c>
      <c r="B46" s="39"/>
      <c r="C46" s="39"/>
      <c r="D46" s="39"/>
      <c r="E46" s="40"/>
      <c r="F46" s="40"/>
      <c r="G46" s="41">
        <v>324</v>
      </c>
      <c r="H46" s="39">
        <v>300</v>
      </c>
      <c r="I46" s="39">
        <f t="shared" ref="I46" si="13">H46-G46</f>
        <v>-24</v>
      </c>
      <c r="J46" s="40">
        <f t="shared" ref="J46" si="14">100-ROUND(H46/G46*100,1)</f>
        <v>7.4000000000000057</v>
      </c>
    </row>
    <row r="47" spans="1:11" ht="26.25" thickBot="1" x14ac:dyDescent="0.3">
      <c r="A47" s="73" t="s">
        <v>148</v>
      </c>
      <c r="B47" s="39"/>
      <c r="C47" s="39">
        <v>1531.7</v>
      </c>
      <c r="D47" s="39">
        <v>1531.7</v>
      </c>
      <c r="E47" s="39">
        <f t="shared" ref="E47" si="15">D47-C47</f>
        <v>0</v>
      </c>
      <c r="F47" s="39"/>
      <c r="G47" s="41">
        <v>1531.7</v>
      </c>
      <c r="H47" s="39">
        <v>1531.7</v>
      </c>
      <c r="I47" s="39">
        <f t="shared" ref="I47:I48" si="16">H47-G47</f>
        <v>0</v>
      </c>
      <c r="J47" s="40">
        <f t="shared" ref="J47:J48" si="17">100-ROUND(H47/G47*100,1)</f>
        <v>0</v>
      </c>
    </row>
    <row r="48" spans="1:11" ht="26.25" thickBot="1" x14ac:dyDescent="0.3">
      <c r="A48" s="75" t="s">
        <v>146</v>
      </c>
      <c r="B48" s="39"/>
      <c r="C48" s="39"/>
      <c r="D48" s="39"/>
      <c r="E48" s="39"/>
      <c r="F48" s="39"/>
      <c r="G48" s="41">
        <v>80</v>
      </c>
      <c r="H48" s="39">
        <v>0</v>
      </c>
      <c r="I48" s="39">
        <f t="shared" si="16"/>
        <v>-80</v>
      </c>
      <c r="J48" s="40">
        <f t="shared" si="17"/>
        <v>100</v>
      </c>
    </row>
    <row r="49" spans="1:11" ht="15.75" thickBot="1" x14ac:dyDescent="0.3">
      <c r="A49" s="45"/>
      <c r="B49" s="39"/>
      <c r="C49" s="39"/>
      <c r="D49" s="39"/>
      <c r="E49" s="39"/>
      <c r="F49" s="39"/>
      <c r="G49" s="41"/>
      <c r="H49" s="39"/>
      <c r="I49" s="39"/>
      <c r="J49" s="40"/>
    </row>
    <row r="50" spans="1:11" ht="15.75" thickBot="1" x14ac:dyDescent="0.3">
      <c r="A50" s="46" t="s">
        <v>56</v>
      </c>
      <c r="B50" s="39">
        <v>1040</v>
      </c>
      <c r="C50" s="44" t="e">
        <f>C51+C52+C53+C54</f>
        <v>#REF!</v>
      </c>
      <c r="D50" s="40">
        <f>D51+D54+D53+D52</f>
        <v>1928</v>
      </c>
      <c r="E50" s="40" t="e">
        <f t="shared" ref="E50:E51" si="18">D50-C50</f>
        <v>#REF!</v>
      </c>
      <c r="F50" s="40" t="e">
        <f t="shared" ref="F50" si="19">100-ROUND(D50/C50*100,1)</f>
        <v>#REF!</v>
      </c>
      <c r="G50" s="41">
        <f>G51+G52+G53+G54</f>
        <v>728</v>
      </c>
      <c r="H50" s="40">
        <f t="shared" ref="H50" si="20">SUM(H51:H54)</f>
        <v>3881.5</v>
      </c>
      <c r="I50" s="40">
        <f t="shared" si="3"/>
        <v>3153.5</v>
      </c>
      <c r="J50" s="40">
        <f>100-ROUND(H50/G50*100,1)</f>
        <v>-433.20000000000005</v>
      </c>
    </row>
    <row r="51" spans="1:11" ht="15.75" thickBot="1" x14ac:dyDescent="0.3">
      <c r="A51" s="42" t="s">
        <v>57</v>
      </c>
      <c r="B51" s="39">
        <v>1041</v>
      </c>
      <c r="C51" s="39">
        <f>'[36]на 01.09.2022 для звіту'!I49</f>
        <v>12</v>
      </c>
      <c r="D51" s="39">
        <v>130.4</v>
      </c>
      <c r="E51" s="39">
        <f t="shared" si="18"/>
        <v>118.4</v>
      </c>
      <c r="F51" s="39">
        <f>100-ROUND(D51/C51*100,1)</f>
        <v>-986.7</v>
      </c>
      <c r="G51" s="41">
        <v>48</v>
      </c>
      <c r="H51" s="39">
        <v>245.7</v>
      </c>
      <c r="I51" s="39">
        <f t="shared" si="3"/>
        <v>197.7</v>
      </c>
      <c r="J51" s="39">
        <f t="shared" si="2"/>
        <v>-411.9</v>
      </c>
    </row>
    <row r="52" spans="1:11" ht="15.75" thickBot="1" x14ac:dyDescent="0.3">
      <c r="A52" s="42" t="s">
        <v>58</v>
      </c>
      <c r="B52" s="39">
        <v>1042</v>
      </c>
      <c r="C52" s="39" t="e">
        <f>'[36]на 01.09.2022 для звіту'!I50</f>
        <v>#REF!</v>
      </c>
      <c r="D52" s="39"/>
      <c r="E52" s="39"/>
      <c r="F52" s="39"/>
      <c r="G52" s="41">
        <f>'[36]на 01.09.2022 для звіту'!L50</f>
        <v>0</v>
      </c>
      <c r="H52" s="39">
        <v>0.5</v>
      </c>
      <c r="I52" s="39">
        <f t="shared" si="3"/>
        <v>0.5</v>
      </c>
      <c r="J52" s="39">
        <v>-100</v>
      </c>
    </row>
    <row r="53" spans="1:11" ht="27" customHeight="1" thickBot="1" x14ac:dyDescent="0.3">
      <c r="A53" s="42" t="s">
        <v>59</v>
      </c>
      <c r="B53" s="39">
        <v>1043</v>
      </c>
      <c r="C53" s="39">
        <f>'[36]на 01.09.2022 для звіту'!I51</f>
        <v>20</v>
      </c>
      <c r="D53" s="39">
        <v>1797.6</v>
      </c>
      <c r="E53" s="39">
        <f t="shared" ref="E53:E54" si="21">D53-C53</f>
        <v>1777.6</v>
      </c>
      <c r="F53" s="39">
        <f>100-ROUND(D53/C53*100,1)</f>
        <v>-8888</v>
      </c>
      <c r="G53" s="41">
        <v>80</v>
      </c>
      <c r="H53" s="39">
        <v>3635.3</v>
      </c>
      <c r="I53" s="39">
        <f t="shared" si="3"/>
        <v>3555.3</v>
      </c>
      <c r="J53" s="39">
        <f>100-ROUND(H53/G53*100,1)</f>
        <v>-4444.1000000000004</v>
      </c>
    </row>
    <row r="54" spans="1:11" ht="15.75" thickBot="1" x14ac:dyDescent="0.3">
      <c r="A54" s="42" t="s">
        <v>60</v>
      </c>
      <c r="B54" s="39">
        <v>1044</v>
      </c>
      <c r="C54" s="39">
        <f>'[36]на 01.09.2022 для звіту'!I52</f>
        <v>150</v>
      </c>
      <c r="D54" s="39">
        <f>H54-'[36]1 півріччя'!H50</f>
        <v>0</v>
      </c>
      <c r="E54" s="39">
        <f t="shared" si="21"/>
        <v>-150</v>
      </c>
      <c r="F54" s="39">
        <f t="shared" ref="F54" si="22">100-ROUND(D54/C54*100,1)</f>
        <v>100</v>
      </c>
      <c r="G54" s="41">
        <v>600</v>
      </c>
      <c r="H54" s="39">
        <v>0</v>
      </c>
      <c r="I54" s="39">
        <f t="shared" si="3"/>
        <v>-600</v>
      </c>
      <c r="J54" s="39">
        <f>100-ROUND(H54/G54*100,1)</f>
        <v>100</v>
      </c>
    </row>
    <row r="55" spans="1:11" ht="30.75" thickBot="1" x14ac:dyDescent="0.3">
      <c r="A55" s="38" t="s">
        <v>61</v>
      </c>
      <c r="B55" s="39">
        <v>1045</v>
      </c>
      <c r="C55" s="39" t="e">
        <f>'[36]на 01.09.2022 для звіту'!I53</f>
        <v>#REF!</v>
      </c>
      <c r="D55" s="39">
        <v>0</v>
      </c>
      <c r="E55" s="40">
        <v>0</v>
      </c>
      <c r="F55" s="40">
        <v>0</v>
      </c>
      <c r="G55" s="41">
        <f>'[36]на 01.09.2022 для звіту'!L53</f>
        <v>0</v>
      </c>
      <c r="H55" s="40">
        <v>0</v>
      </c>
      <c r="I55" s="40">
        <f t="shared" si="3"/>
        <v>0</v>
      </c>
      <c r="J55" s="40">
        <v>0</v>
      </c>
    </row>
    <row r="56" spans="1:11" ht="15.75" thickBot="1" x14ac:dyDescent="0.3">
      <c r="A56" s="85" t="s">
        <v>62</v>
      </c>
      <c r="B56" s="86"/>
      <c r="C56" s="86"/>
      <c r="D56" s="86"/>
      <c r="E56" s="86"/>
      <c r="F56" s="86"/>
      <c r="G56" s="86"/>
      <c r="H56" s="86"/>
      <c r="I56" s="86"/>
      <c r="J56" s="87"/>
    </row>
    <row r="57" spans="1:11" ht="15.75" thickBot="1" x14ac:dyDescent="0.3">
      <c r="A57" s="38" t="s">
        <v>63</v>
      </c>
      <c r="B57" s="39">
        <v>1050</v>
      </c>
      <c r="C57" s="81">
        <v>19415.2</v>
      </c>
      <c r="D57" s="39">
        <v>17573.3</v>
      </c>
      <c r="E57" s="39">
        <f>D57-C57</f>
        <v>-1841.9000000000015</v>
      </c>
      <c r="F57" s="39">
        <f>100-ROUND(D57/C57*100,1)</f>
        <v>9.5</v>
      </c>
      <c r="G57" s="41">
        <v>78100.100000000006</v>
      </c>
      <c r="H57" s="43">
        <v>61098.9</v>
      </c>
      <c r="I57" s="39">
        <f>H57-G57</f>
        <v>-17001.200000000004</v>
      </c>
      <c r="J57" s="39">
        <f>100-ROUND(H57/G57*100,1)</f>
        <v>21.799999999999997</v>
      </c>
      <c r="K57" s="29">
        <f>D57+D58</f>
        <v>21418.1</v>
      </c>
    </row>
    <row r="58" spans="1:11" ht="15.75" thickBot="1" x14ac:dyDescent="0.3">
      <c r="A58" s="38" t="s">
        <v>64</v>
      </c>
      <c r="B58" s="39">
        <v>1060</v>
      </c>
      <c r="C58" s="81">
        <v>4271.3999999999996</v>
      </c>
      <c r="D58" s="39">
        <v>3844.8</v>
      </c>
      <c r="E58" s="39">
        <f t="shared" ref="E58:E75" si="23">D58-C58</f>
        <v>-426.59999999999945</v>
      </c>
      <c r="F58" s="39">
        <f t="shared" ref="F58:F72" si="24">100-ROUND(D58/C58*100,1)</f>
        <v>10</v>
      </c>
      <c r="G58" s="41">
        <v>17182</v>
      </c>
      <c r="H58" s="43">
        <v>13047.7</v>
      </c>
      <c r="I58" s="39">
        <f t="shared" ref="I58:I74" si="25">H58-G58</f>
        <v>-4134.2999999999993</v>
      </c>
      <c r="J58" s="39">
        <f t="shared" ref="J58:J74" si="26">100-ROUND(H58/G58*100,1)</f>
        <v>24.099999999999994</v>
      </c>
    </row>
    <row r="59" spans="1:11" ht="15.75" thickBot="1" x14ac:dyDescent="0.3">
      <c r="A59" s="38" t="s">
        <v>65</v>
      </c>
      <c r="B59" s="39">
        <v>1070</v>
      </c>
      <c r="C59" s="81">
        <v>950</v>
      </c>
      <c r="D59" s="39">
        <v>1492</v>
      </c>
      <c r="E59" s="39">
        <f t="shared" si="23"/>
        <v>542</v>
      </c>
      <c r="F59" s="39">
        <f t="shared" si="24"/>
        <v>-57.099999999999994</v>
      </c>
      <c r="G59" s="41">
        <v>2300</v>
      </c>
      <c r="H59" s="39">
        <v>2684.7</v>
      </c>
      <c r="I59" s="39">
        <f>H59-G59</f>
        <v>384.69999999999982</v>
      </c>
      <c r="J59" s="39">
        <f t="shared" si="26"/>
        <v>-16.700000000000003</v>
      </c>
    </row>
    <row r="60" spans="1:11" ht="15.75" thickBot="1" x14ac:dyDescent="0.3">
      <c r="A60" s="38" t="s">
        <v>66</v>
      </c>
      <c r="B60" s="39">
        <v>1080</v>
      </c>
      <c r="C60" s="81">
        <v>2000</v>
      </c>
      <c r="D60" s="39">
        <v>4640.7</v>
      </c>
      <c r="E60" s="39">
        <f t="shared" si="23"/>
        <v>2640.7</v>
      </c>
      <c r="F60" s="39">
        <f t="shared" si="24"/>
        <v>-132</v>
      </c>
      <c r="G60" s="41">
        <v>8000</v>
      </c>
      <c r="H60" s="39">
        <v>9698.7000000000007</v>
      </c>
      <c r="I60" s="39">
        <f t="shared" si="25"/>
        <v>1698.7000000000007</v>
      </c>
      <c r="J60" s="39">
        <f t="shared" si="26"/>
        <v>-21.200000000000003</v>
      </c>
    </row>
    <row r="61" spans="1:11" ht="15.75" thickBot="1" x14ac:dyDescent="0.3">
      <c r="A61" s="38" t="s">
        <v>67</v>
      </c>
      <c r="B61" s="39">
        <v>1090</v>
      </c>
      <c r="C61" s="81">
        <v>400</v>
      </c>
      <c r="D61" s="39">
        <v>605.4</v>
      </c>
      <c r="E61" s="39">
        <f t="shared" si="23"/>
        <v>205.39999999999998</v>
      </c>
      <c r="F61" s="39">
        <f t="shared" si="24"/>
        <v>-51.400000000000006</v>
      </c>
      <c r="G61" s="41">
        <v>1600</v>
      </c>
      <c r="H61" s="39">
        <v>1178.9000000000001</v>
      </c>
      <c r="I61" s="39">
        <f t="shared" si="25"/>
        <v>-421.09999999999991</v>
      </c>
      <c r="J61" s="39">
        <f t="shared" si="26"/>
        <v>26.299999999999997</v>
      </c>
    </row>
    <row r="62" spans="1:11" ht="15.75" thickBot="1" x14ac:dyDescent="0.3">
      <c r="A62" s="38" t="s">
        <v>68</v>
      </c>
      <c r="B62" s="39">
        <v>1100</v>
      </c>
      <c r="C62" s="81">
        <v>363.1</v>
      </c>
      <c r="D62" s="39">
        <v>415.7</v>
      </c>
      <c r="E62" s="39">
        <f t="shared" si="23"/>
        <v>52.599999999999966</v>
      </c>
      <c r="F62" s="39">
        <f t="shared" si="24"/>
        <v>-14.5</v>
      </c>
      <c r="G62" s="41">
        <v>1989.6</v>
      </c>
      <c r="H62" s="39">
        <v>2081.8000000000002</v>
      </c>
      <c r="I62" s="39">
        <f t="shared" si="25"/>
        <v>92.200000000000273</v>
      </c>
      <c r="J62" s="39">
        <f t="shared" si="26"/>
        <v>-4.5999999999999943</v>
      </c>
    </row>
    <row r="63" spans="1:11" ht="15.75" thickBot="1" x14ac:dyDescent="0.3">
      <c r="A63" s="38" t="s">
        <v>69</v>
      </c>
      <c r="B63" s="39">
        <v>1110</v>
      </c>
      <c r="C63" s="81">
        <v>30</v>
      </c>
      <c r="D63" s="39">
        <v>85.5</v>
      </c>
      <c r="E63" s="39">
        <f t="shared" si="23"/>
        <v>55.5</v>
      </c>
      <c r="F63" s="39">
        <f t="shared" si="24"/>
        <v>-185</v>
      </c>
      <c r="G63" s="41">
        <v>120</v>
      </c>
      <c r="H63" s="39">
        <v>200.9</v>
      </c>
      <c r="I63" s="39">
        <f t="shared" si="25"/>
        <v>80.900000000000006</v>
      </c>
      <c r="J63" s="39">
        <f t="shared" si="26"/>
        <v>-67.400000000000006</v>
      </c>
    </row>
    <row r="64" spans="1:11" ht="30.75" thickBot="1" x14ac:dyDescent="0.3">
      <c r="A64" s="38" t="s">
        <v>70</v>
      </c>
      <c r="B64" s="39">
        <v>1120</v>
      </c>
      <c r="C64" s="44" t="e">
        <f>C65+C66+C67+C68+C69+C70</f>
        <v>#REF!</v>
      </c>
      <c r="D64" s="40">
        <f>D66+D67+D69+D65+D68</f>
        <v>3296.1</v>
      </c>
      <c r="E64" s="40" t="e">
        <f t="shared" si="23"/>
        <v>#REF!</v>
      </c>
      <c r="F64" s="40" t="e">
        <f t="shared" si="24"/>
        <v>#REF!</v>
      </c>
      <c r="G64" s="41">
        <f>G65+G66+G67+G68+G69+G70</f>
        <v>12600</v>
      </c>
      <c r="H64" s="40">
        <f>H66+H67+H69+H65+H68</f>
        <v>10618.6</v>
      </c>
      <c r="I64" s="40">
        <f t="shared" si="25"/>
        <v>-1981.3999999999996</v>
      </c>
      <c r="J64" s="40">
        <f t="shared" si="26"/>
        <v>15.700000000000003</v>
      </c>
    </row>
    <row r="65" spans="1:11" ht="15.75" thickBot="1" x14ac:dyDescent="0.3">
      <c r="A65" s="42" t="s">
        <v>71</v>
      </c>
      <c r="B65" s="39">
        <v>1121</v>
      </c>
      <c r="C65" s="80">
        <v>3080</v>
      </c>
      <c r="D65" s="39">
        <v>2698.6</v>
      </c>
      <c r="E65" s="39">
        <f t="shared" si="23"/>
        <v>-381.40000000000009</v>
      </c>
      <c r="F65" s="39"/>
      <c r="G65" s="47">
        <v>8021.9</v>
      </c>
      <c r="H65" s="39">
        <v>7407.3</v>
      </c>
      <c r="I65" s="39">
        <f t="shared" si="25"/>
        <v>-614.59999999999945</v>
      </c>
      <c r="J65" s="39">
        <f t="shared" si="26"/>
        <v>7.7000000000000028</v>
      </c>
    </row>
    <row r="66" spans="1:11" ht="30.75" thickBot="1" x14ac:dyDescent="0.3">
      <c r="A66" s="42" t="s">
        <v>72</v>
      </c>
      <c r="B66" s="39">
        <v>1122</v>
      </c>
      <c r="C66" s="80">
        <v>140.6</v>
      </c>
      <c r="D66" s="39">
        <v>119.2</v>
      </c>
      <c r="E66" s="39">
        <f t="shared" si="23"/>
        <v>-21.399999999999991</v>
      </c>
      <c r="F66" s="39">
        <f t="shared" si="24"/>
        <v>15.200000000000003</v>
      </c>
      <c r="G66" s="47">
        <v>562.5</v>
      </c>
      <c r="H66" s="39">
        <v>383.1</v>
      </c>
      <c r="I66" s="39">
        <f t="shared" si="25"/>
        <v>-179.39999999999998</v>
      </c>
      <c r="J66" s="39">
        <f t="shared" si="26"/>
        <v>31.900000000000006</v>
      </c>
    </row>
    <row r="67" spans="1:11" ht="15.75" thickBot="1" x14ac:dyDescent="0.3">
      <c r="A67" s="42" t="s">
        <v>73</v>
      </c>
      <c r="B67" s="39">
        <v>1123</v>
      </c>
      <c r="C67" s="80">
        <v>589.29999999999995</v>
      </c>
      <c r="D67" s="39">
        <v>313.2</v>
      </c>
      <c r="E67" s="39">
        <f t="shared" si="23"/>
        <v>-276.09999999999997</v>
      </c>
      <c r="F67" s="39">
        <f t="shared" si="24"/>
        <v>46.9</v>
      </c>
      <c r="G67" s="47">
        <v>3770.9</v>
      </c>
      <c r="H67" s="39">
        <v>2560</v>
      </c>
      <c r="I67" s="39">
        <f t="shared" si="25"/>
        <v>-1210.9000000000001</v>
      </c>
      <c r="J67" s="39">
        <f t="shared" si="26"/>
        <v>32.099999999999994</v>
      </c>
    </row>
    <row r="68" spans="1:11" ht="15.75" thickBot="1" x14ac:dyDescent="0.3">
      <c r="A68" s="42" t="s">
        <v>74</v>
      </c>
      <c r="B68" s="39">
        <v>1124</v>
      </c>
      <c r="C68" s="80">
        <v>55.2</v>
      </c>
      <c r="D68" s="39">
        <v>58.3</v>
      </c>
      <c r="E68" s="39">
        <f t="shared" si="23"/>
        <v>3.0999999999999943</v>
      </c>
      <c r="F68" s="39">
        <f t="shared" si="24"/>
        <v>-5.5999999999999943</v>
      </c>
      <c r="G68" s="47">
        <v>138</v>
      </c>
      <c r="H68" s="39">
        <v>138</v>
      </c>
      <c r="I68" s="39">
        <f t="shared" si="25"/>
        <v>0</v>
      </c>
      <c r="J68" s="39">
        <f t="shared" si="26"/>
        <v>0</v>
      </c>
    </row>
    <row r="69" spans="1:11" ht="15.75" thickBot="1" x14ac:dyDescent="0.3">
      <c r="A69" s="42" t="s">
        <v>75</v>
      </c>
      <c r="B69" s="39">
        <v>1125</v>
      </c>
      <c r="C69" s="80">
        <v>26.7</v>
      </c>
      <c r="D69" s="39">
        <v>106.8</v>
      </c>
      <c r="E69" s="39">
        <f t="shared" si="23"/>
        <v>80.099999999999994</v>
      </c>
      <c r="F69" s="39">
        <f t="shared" si="24"/>
        <v>-300</v>
      </c>
      <c r="G69" s="47">
        <v>106.7</v>
      </c>
      <c r="H69" s="39">
        <v>130.19999999999999</v>
      </c>
      <c r="I69" s="39">
        <f t="shared" si="25"/>
        <v>23.499999999999986</v>
      </c>
      <c r="J69" s="39">
        <f t="shared" si="26"/>
        <v>-22</v>
      </c>
    </row>
    <row r="70" spans="1:11" ht="15.75" thickBot="1" x14ac:dyDescent="0.3">
      <c r="A70" s="42" t="s">
        <v>76</v>
      </c>
      <c r="B70" s="39">
        <v>1126</v>
      </c>
      <c r="C70" s="39" t="e">
        <f>'[36]на 01.09.2022 для звіту'!I69</f>
        <v>#REF!</v>
      </c>
      <c r="D70" s="39"/>
      <c r="E70" s="39"/>
      <c r="F70" s="39"/>
      <c r="G70" s="47">
        <f>'[36]на 01.09.2022 для звіту'!L69</f>
        <v>0</v>
      </c>
      <c r="H70" s="39"/>
      <c r="I70" s="39"/>
      <c r="J70" s="39"/>
    </row>
    <row r="71" spans="1:11" ht="45.75" thickBot="1" x14ac:dyDescent="0.3">
      <c r="A71" s="38" t="s">
        <v>77</v>
      </c>
      <c r="B71" s="39">
        <v>1130</v>
      </c>
      <c r="C71" s="40">
        <f>'[36]на 01.09.2022 для звіту'!I70</f>
        <v>30</v>
      </c>
      <c r="D71" s="39">
        <v>45.7</v>
      </c>
      <c r="E71" s="39">
        <f t="shared" si="23"/>
        <v>15.700000000000003</v>
      </c>
      <c r="F71" s="39">
        <f t="shared" si="24"/>
        <v>-52.300000000000011</v>
      </c>
      <c r="G71" s="41">
        <v>120</v>
      </c>
      <c r="H71" s="39">
        <v>108.2</v>
      </c>
      <c r="I71" s="39">
        <f t="shared" si="25"/>
        <v>-11.799999999999997</v>
      </c>
      <c r="J71" s="39">
        <f t="shared" si="26"/>
        <v>9.7999999999999972</v>
      </c>
    </row>
    <row r="72" spans="1:11" ht="15.75" thickBot="1" x14ac:dyDescent="0.3">
      <c r="A72" s="38" t="s">
        <v>78</v>
      </c>
      <c r="B72" s="39">
        <v>1140</v>
      </c>
      <c r="C72" s="40">
        <f>'[36]на 01.09.2022 для звіту'!I71</f>
        <v>15</v>
      </c>
      <c r="D72" s="39">
        <v>23.1</v>
      </c>
      <c r="E72" s="39">
        <f t="shared" si="23"/>
        <v>8.1000000000000014</v>
      </c>
      <c r="F72" s="39">
        <f t="shared" si="24"/>
        <v>-54</v>
      </c>
      <c r="G72" s="41">
        <v>60</v>
      </c>
      <c r="H72" s="39">
        <v>57.2</v>
      </c>
      <c r="I72" s="39">
        <f t="shared" si="25"/>
        <v>-2.7999999999999972</v>
      </c>
      <c r="J72" s="39">
        <f t="shared" si="26"/>
        <v>4.7000000000000028</v>
      </c>
    </row>
    <row r="73" spans="1:11" ht="15.75" thickBot="1" x14ac:dyDescent="0.3">
      <c r="A73" s="38" t="s">
        <v>79</v>
      </c>
      <c r="B73" s="39">
        <v>1150</v>
      </c>
      <c r="C73" s="40">
        <f>'[36]на 01.09.2022 для звіту'!I72</f>
        <v>30</v>
      </c>
      <c r="D73" s="39">
        <v>123.1</v>
      </c>
      <c r="E73" s="39">
        <f t="shared" si="23"/>
        <v>93.1</v>
      </c>
      <c r="F73" s="39">
        <v>-100</v>
      </c>
      <c r="G73" s="41">
        <v>120</v>
      </c>
      <c r="H73" s="39">
        <v>464.9</v>
      </c>
      <c r="I73" s="39">
        <f t="shared" si="25"/>
        <v>344.9</v>
      </c>
      <c r="J73" s="39">
        <f t="shared" si="26"/>
        <v>-287.39999999999998</v>
      </c>
    </row>
    <row r="74" spans="1:11" ht="15.75" thickBot="1" x14ac:dyDescent="0.3">
      <c r="A74" s="38" t="s">
        <v>80</v>
      </c>
      <c r="B74" s="39">
        <v>1160</v>
      </c>
      <c r="C74" s="40">
        <v>900</v>
      </c>
      <c r="D74" s="39">
        <v>1546.2</v>
      </c>
      <c r="E74" s="39">
        <f t="shared" si="23"/>
        <v>646.20000000000005</v>
      </c>
      <c r="F74" s="39">
        <v>-100</v>
      </c>
      <c r="G74" s="41">
        <v>980</v>
      </c>
      <c r="H74" s="39">
        <v>2457.1999999999998</v>
      </c>
      <c r="I74" s="39">
        <f t="shared" si="25"/>
        <v>1477.1999999999998</v>
      </c>
      <c r="J74" s="39">
        <f t="shared" si="26"/>
        <v>-150.69999999999999</v>
      </c>
    </row>
    <row r="75" spans="1:11" ht="15.75" thickBot="1" x14ac:dyDescent="0.3">
      <c r="A75" s="38" t="s">
        <v>81</v>
      </c>
      <c r="B75" s="39">
        <v>1170</v>
      </c>
      <c r="C75" s="79">
        <f>C76</f>
        <v>134</v>
      </c>
      <c r="D75" s="39">
        <v>0</v>
      </c>
      <c r="E75" s="39">
        <f t="shared" si="23"/>
        <v>-134</v>
      </c>
      <c r="F75" s="39">
        <f t="shared" ref="F75" si="27">100-ROUND(D75/C75*100,1)</f>
        <v>100</v>
      </c>
      <c r="G75" s="41">
        <f>G76</f>
        <v>154.6</v>
      </c>
      <c r="H75" s="39">
        <v>0</v>
      </c>
      <c r="I75" s="39">
        <f t="shared" ref="I75:I76" si="28">H75-G75</f>
        <v>-154.6</v>
      </c>
      <c r="J75" s="39">
        <f t="shared" ref="J75:J76" si="29">100-ROUND(H75/G75*100,1)</f>
        <v>100</v>
      </c>
    </row>
    <row r="76" spans="1:11" ht="15.75" thickBot="1" x14ac:dyDescent="0.3">
      <c r="A76" s="42" t="s">
        <v>104</v>
      </c>
      <c r="B76" s="39">
        <v>1171</v>
      </c>
      <c r="C76" s="70">
        <v>134</v>
      </c>
      <c r="D76" s="39">
        <v>0</v>
      </c>
      <c r="E76" s="39">
        <f t="shared" ref="E76" si="30">D76-C76</f>
        <v>-134</v>
      </c>
      <c r="F76" s="39">
        <f t="shared" ref="F76" si="31">100-ROUND(D76/C76*100,1)</f>
        <v>100</v>
      </c>
      <c r="G76" s="41">
        <v>154.6</v>
      </c>
      <c r="H76" s="39">
        <v>0</v>
      </c>
      <c r="I76" s="39">
        <f t="shared" si="28"/>
        <v>-154.6</v>
      </c>
      <c r="J76" s="39">
        <f t="shared" si="29"/>
        <v>100</v>
      </c>
    </row>
    <row r="77" spans="1:11" ht="15.75" thickBot="1" x14ac:dyDescent="0.3">
      <c r="A77" s="38" t="s">
        <v>82</v>
      </c>
      <c r="B77" s="39">
        <v>1180</v>
      </c>
      <c r="C77" s="39" t="e">
        <f>'[36]на 01.09.2022 для звіту'!I76</f>
        <v>#REF!</v>
      </c>
      <c r="D77" s="39"/>
      <c r="E77" s="39"/>
      <c r="F77" s="39"/>
      <c r="G77" s="41">
        <f>'[36]на 01.09.2022 для звіту'!L76</f>
        <v>0</v>
      </c>
      <c r="H77" s="39"/>
      <c r="I77" s="39"/>
      <c r="J77" s="39"/>
    </row>
    <row r="78" spans="1:11" ht="15.75" thickBot="1" x14ac:dyDescent="0.3">
      <c r="A78" s="46" t="s">
        <v>83</v>
      </c>
      <c r="B78" s="39">
        <v>1190</v>
      </c>
      <c r="C78" s="44" t="e">
        <f>C35+C38+C50+C55</f>
        <v>#REF!</v>
      </c>
      <c r="D78" s="39">
        <f>D35+D38+D55+D50</f>
        <v>33691.599999999999</v>
      </c>
      <c r="E78" s="39" t="e">
        <f>D78-C78</f>
        <v>#REF!</v>
      </c>
      <c r="F78" s="39" t="e">
        <f t="shared" ref="F78:F79" si="32">100-ROUND(D78/C78*100,1)</f>
        <v>#REF!</v>
      </c>
      <c r="G78" s="41">
        <f>G35+G38+G50+G55</f>
        <v>113695.9</v>
      </c>
      <c r="H78" s="39">
        <f>H35+H38+H55+H50</f>
        <v>105272.8</v>
      </c>
      <c r="I78" s="39">
        <f t="shared" ref="I78" si="33">H78-G78</f>
        <v>-8423.0999999999913</v>
      </c>
      <c r="J78" s="39">
        <f>100-ROUND(H78/G78*100,1)</f>
        <v>7.4000000000000057</v>
      </c>
    </row>
    <row r="79" spans="1:11" ht="15.75" thickBot="1" x14ac:dyDescent="0.3">
      <c r="A79" s="46" t="s">
        <v>84</v>
      </c>
      <c r="B79" s="39">
        <v>1200</v>
      </c>
      <c r="C79" s="84" t="e">
        <f>C57+C58+C59+C60+C61+C62+C63+C64+C71+C72+C73+C74+C75</f>
        <v>#REF!</v>
      </c>
      <c r="D79" s="39">
        <f>D57+D58+D59+D60+D61+D62+D63+D64+D71+D72+D74+D73</f>
        <v>33691.599999999999</v>
      </c>
      <c r="E79" s="39" t="e">
        <f>D79-C79</f>
        <v>#REF!</v>
      </c>
      <c r="F79" s="39" t="e">
        <f t="shared" si="32"/>
        <v>#REF!</v>
      </c>
      <c r="G79" s="41">
        <f>G57+G58+G59+G60+G61+G62+G63+G64+G71+G72+G73+G74+G75</f>
        <v>123326.30000000002</v>
      </c>
      <c r="H79" s="39">
        <f>H57+H58+H59+H60+H61+H62+H63+H64+H71+H72+H74+H73</f>
        <v>103697.69999999998</v>
      </c>
      <c r="I79" s="39">
        <f>I57+I58+I59+I60+I61+I62+I63+I64+I71+I72+I74</f>
        <v>-19818.899999999998</v>
      </c>
      <c r="J79" s="39">
        <f t="shared" ref="J79" si="34">100-ROUND(H79/G79*100,1)</f>
        <v>15.900000000000006</v>
      </c>
      <c r="K79" s="29">
        <f>123326.3-G79</f>
        <v>0</v>
      </c>
    </row>
    <row r="80" spans="1:11" ht="15.75" thickBot="1" x14ac:dyDescent="0.3">
      <c r="A80" s="46" t="s">
        <v>85</v>
      </c>
      <c r="B80" s="39">
        <v>1210</v>
      </c>
      <c r="C80" s="44" t="e">
        <f>C78-C79</f>
        <v>#REF!</v>
      </c>
      <c r="D80" s="39">
        <f>D78-D79</f>
        <v>0</v>
      </c>
      <c r="E80" s="39"/>
      <c r="F80" s="39"/>
      <c r="G80" s="41">
        <f>G78-G79</f>
        <v>-9630.4000000000233</v>
      </c>
      <c r="H80" s="39">
        <f t="shared" ref="H80" si="35">H78-H79</f>
        <v>1575.1000000000204</v>
      </c>
      <c r="I80" s="39"/>
      <c r="J80" s="39"/>
    </row>
    <row r="81" spans="1:10" ht="15.75" thickBot="1" x14ac:dyDescent="0.3">
      <c r="A81" s="38"/>
      <c r="B81" s="39"/>
      <c r="C81" s="39"/>
      <c r="D81" s="39"/>
      <c r="E81" s="39"/>
      <c r="F81" s="39"/>
      <c r="G81" s="47"/>
      <c r="H81" s="39"/>
      <c r="I81" s="39"/>
      <c r="J81" s="39"/>
    </row>
    <row r="82" spans="1:10" ht="15.75" thickBot="1" x14ac:dyDescent="0.3">
      <c r="A82" s="46" t="s">
        <v>86</v>
      </c>
      <c r="B82" s="39"/>
      <c r="C82" s="39"/>
      <c r="D82" s="39"/>
      <c r="E82" s="39"/>
      <c r="F82" s="39"/>
      <c r="G82" s="47"/>
      <c r="H82" s="39"/>
      <c r="I82" s="39"/>
      <c r="J82" s="39"/>
    </row>
    <row r="83" spans="1:10" ht="30.75" thickBot="1" x14ac:dyDescent="0.3">
      <c r="A83" s="38" t="s">
        <v>87</v>
      </c>
      <c r="B83" s="39">
        <v>2010</v>
      </c>
      <c r="C83" s="39"/>
      <c r="D83" s="39"/>
      <c r="E83" s="39"/>
      <c r="F83" s="39"/>
      <c r="G83" s="47"/>
      <c r="H83" s="39"/>
      <c r="I83" s="39"/>
      <c r="J83" s="39"/>
    </row>
    <row r="84" spans="1:10" ht="30.75" thickBot="1" x14ac:dyDescent="0.3">
      <c r="A84" s="38" t="s">
        <v>88</v>
      </c>
      <c r="B84" s="39">
        <v>2020</v>
      </c>
      <c r="C84" s="39"/>
      <c r="D84" s="39"/>
      <c r="E84" s="39"/>
      <c r="F84" s="39"/>
      <c r="G84" s="47"/>
      <c r="H84" s="39"/>
      <c r="I84" s="39"/>
      <c r="J84" s="39"/>
    </row>
    <row r="85" spans="1:10" ht="30.75" thickBot="1" x14ac:dyDescent="0.3">
      <c r="A85" s="38" t="s">
        <v>89</v>
      </c>
      <c r="B85" s="39">
        <v>2030</v>
      </c>
      <c r="C85" s="39"/>
      <c r="D85" s="39"/>
      <c r="E85" s="39"/>
      <c r="F85" s="39"/>
      <c r="G85" s="47"/>
      <c r="H85" s="39"/>
      <c r="I85" s="39"/>
      <c r="J85" s="39"/>
    </row>
    <row r="86" spans="1:10" ht="15.75" thickBot="1" x14ac:dyDescent="0.3">
      <c r="A86" s="38" t="s">
        <v>90</v>
      </c>
      <c r="B86" s="39">
        <v>2040</v>
      </c>
      <c r="C86" s="39"/>
      <c r="D86" s="39"/>
      <c r="E86" s="39"/>
      <c r="F86" s="39"/>
      <c r="G86" s="47"/>
      <c r="H86" s="39"/>
      <c r="I86" s="39"/>
      <c r="J86" s="39"/>
    </row>
    <row r="87" spans="1:10" ht="15.75" thickBot="1" x14ac:dyDescent="0.3">
      <c r="A87" s="38"/>
      <c r="B87" s="39"/>
      <c r="C87" s="39"/>
      <c r="D87" s="39"/>
      <c r="E87" s="39"/>
      <c r="F87" s="39"/>
      <c r="G87" s="47"/>
      <c r="H87" s="39"/>
      <c r="I87" s="39"/>
      <c r="J87" s="39"/>
    </row>
    <row r="88" spans="1:10" ht="15.75" thickBot="1" x14ac:dyDescent="0.3">
      <c r="A88" s="46" t="s">
        <v>91</v>
      </c>
      <c r="B88" s="39"/>
      <c r="C88" s="39"/>
      <c r="D88" s="39"/>
      <c r="E88" s="39"/>
      <c r="F88" s="39"/>
      <c r="G88" s="47"/>
      <c r="H88" s="39"/>
      <c r="I88" s="39"/>
      <c r="J88" s="39"/>
    </row>
    <row r="89" spans="1:10" ht="15.75" thickBot="1" x14ac:dyDescent="0.3">
      <c r="A89" s="38" t="s">
        <v>92</v>
      </c>
      <c r="B89" s="39">
        <v>3010</v>
      </c>
      <c r="C89" s="39"/>
      <c r="D89" s="39"/>
      <c r="E89" s="39"/>
      <c r="F89" s="39"/>
      <c r="G89" s="47"/>
      <c r="H89" s="39"/>
      <c r="I89" s="39"/>
      <c r="J89" s="39"/>
    </row>
    <row r="90" spans="1:10" ht="30.75" thickBot="1" x14ac:dyDescent="0.3">
      <c r="A90" s="42" t="s">
        <v>93</v>
      </c>
      <c r="B90" s="39">
        <v>3011</v>
      </c>
      <c r="C90" s="39"/>
      <c r="D90" s="39"/>
      <c r="E90" s="39"/>
      <c r="F90" s="39"/>
      <c r="G90" s="47"/>
      <c r="H90" s="39"/>
      <c r="I90" s="39"/>
      <c r="J90" s="39"/>
    </row>
    <row r="91" spans="1:10" ht="15.75" thickBot="1" x14ac:dyDescent="0.3">
      <c r="A91" s="46" t="s">
        <v>94</v>
      </c>
      <c r="B91" s="39">
        <v>3020</v>
      </c>
      <c r="C91" s="79">
        <f>C92+C98</f>
        <v>1034</v>
      </c>
      <c r="D91" s="40">
        <f>D92+D98</f>
        <v>900</v>
      </c>
      <c r="E91" s="40">
        <f>D91-C91</f>
        <v>-134</v>
      </c>
      <c r="F91" s="40">
        <f t="shared" ref="F91:F92" si="36">100-ROUND(D91/C91*100,1)</f>
        <v>13</v>
      </c>
      <c r="G91" s="78">
        <f>G92+G98</f>
        <v>1134.5999999999999</v>
      </c>
      <c r="H91" s="79">
        <f>H92+H98</f>
        <v>2657.2</v>
      </c>
      <c r="I91" s="79">
        <f>H91-G91</f>
        <v>1522.6</v>
      </c>
      <c r="J91" s="79">
        <f t="shared" ref="J91" si="37">100-ROUND(H91/G91*100,1)</f>
        <v>-134.19999999999999</v>
      </c>
    </row>
    <row r="92" spans="1:10" ht="27" customHeight="1" thickBot="1" x14ac:dyDescent="0.3">
      <c r="A92" s="48" t="s">
        <v>96</v>
      </c>
      <c r="B92" s="40"/>
      <c r="C92" s="79">
        <f>C94+C95</f>
        <v>900</v>
      </c>
      <c r="D92" s="39">
        <v>900</v>
      </c>
      <c r="E92" s="40">
        <f>D92-C92</f>
        <v>0</v>
      </c>
      <c r="F92" s="40">
        <f t="shared" si="36"/>
        <v>0</v>
      </c>
      <c r="G92" s="78">
        <f>G94+G95</f>
        <v>980</v>
      </c>
      <c r="H92" s="79">
        <f>H94+H95+H97</f>
        <v>2457.1999999999998</v>
      </c>
      <c r="I92" s="79">
        <f>H92-G92</f>
        <v>1477.1999999999998</v>
      </c>
      <c r="J92" s="79">
        <f t="shared" ref="J92" si="38">100-ROUND(H92/G92*100,1)</f>
        <v>-150.69999999999999</v>
      </c>
    </row>
    <row r="93" spans="1:10" ht="15.75" thickBot="1" x14ac:dyDescent="0.3">
      <c r="A93" s="42" t="s">
        <v>95</v>
      </c>
      <c r="B93" s="39">
        <v>3021</v>
      </c>
      <c r="C93" s="70"/>
      <c r="D93" s="39"/>
      <c r="E93" s="39"/>
      <c r="F93" s="39"/>
      <c r="G93" s="83"/>
      <c r="H93" s="70"/>
      <c r="I93" s="70"/>
      <c r="J93" s="70"/>
    </row>
    <row r="94" spans="1:10" ht="30.75" thickBot="1" x14ac:dyDescent="0.3">
      <c r="A94" s="42" t="s">
        <v>97</v>
      </c>
      <c r="B94" s="39">
        <v>3022</v>
      </c>
      <c r="C94" s="70"/>
      <c r="D94" s="39"/>
      <c r="E94" s="39">
        <f>D94-C94</f>
        <v>0</v>
      </c>
      <c r="F94" s="39"/>
      <c r="G94" s="83"/>
      <c r="H94" s="70"/>
      <c r="I94" s="70"/>
      <c r="J94" s="70"/>
    </row>
    <row r="95" spans="1:10" ht="30.75" thickBot="1" x14ac:dyDescent="0.3">
      <c r="A95" s="42" t="s">
        <v>98</v>
      </c>
      <c r="B95" s="39">
        <v>3022</v>
      </c>
      <c r="C95" s="70">
        <v>900</v>
      </c>
      <c r="D95" s="39">
        <v>900</v>
      </c>
      <c r="E95" s="39">
        <f>D95-C95</f>
        <v>0</v>
      </c>
      <c r="F95" s="39">
        <f t="shared" ref="F95" si="39">100-ROUND(D95/C95*100,1)</f>
        <v>0</v>
      </c>
      <c r="G95" s="83">
        <v>980</v>
      </c>
      <c r="H95" s="70">
        <v>900</v>
      </c>
      <c r="I95" s="70">
        <f>H95-G95</f>
        <v>-80</v>
      </c>
      <c r="J95" s="70">
        <f>100-ROUND(H95/G95*100,1)</f>
        <v>8.2000000000000028</v>
      </c>
    </row>
    <row r="96" spans="1:10" ht="30.75" thickBot="1" x14ac:dyDescent="0.3">
      <c r="A96" s="42" t="s">
        <v>99</v>
      </c>
      <c r="B96" s="39">
        <v>3023</v>
      </c>
      <c r="C96" s="70"/>
      <c r="D96" s="39"/>
      <c r="E96" s="39"/>
      <c r="F96" s="39"/>
      <c r="G96" s="83"/>
      <c r="H96" s="70"/>
      <c r="I96" s="70"/>
      <c r="J96" s="70"/>
    </row>
    <row r="97" spans="1:10" ht="15.75" thickBot="1" x14ac:dyDescent="0.3">
      <c r="A97" s="42" t="s">
        <v>100</v>
      </c>
      <c r="B97" s="39">
        <v>3024</v>
      </c>
      <c r="C97" s="70"/>
      <c r="D97" s="39"/>
      <c r="E97" s="39"/>
      <c r="F97" s="39"/>
      <c r="G97" s="83">
        <v>0</v>
      </c>
      <c r="H97" s="70">
        <v>1557.2</v>
      </c>
      <c r="I97" s="70">
        <f>H97-G97</f>
        <v>1557.2</v>
      </c>
      <c r="J97" s="70">
        <v>-100</v>
      </c>
    </row>
    <row r="98" spans="1:10" ht="43.5" thickBot="1" x14ac:dyDescent="0.3">
      <c r="A98" s="48" t="s">
        <v>101</v>
      </c>
      <c r="B98" s="40"/>
      <c r="C98" s="82">
        <f>C99+C100+C101</f>
        <v>134</v>
      </c>
      <c r="D98" s="40">
        <f t="shared" ref="D98:F98" si="40">D99+D100</f>
        <v>0</v>
      </c>
      <c r="E98" s="40">
        <f t="shared" si="40"/>
        <v>0</v>
      </c>
      <c r="F98" s="40">
        <f t="shared" si="40"/>
        <v>0</v>
      </c>
      <c r="G98" s="78">
        <f>G99+G100+G101</f>
        <v>154.6</v>
      </c>
      <c r="H98" s="79">
        <f>H99+H100+H101</f>
        <v>200</v>
      </c>
      <c r="I98" s="79">
        <f>H98-G98</f>
        <v>45.400000000000006</v>
      </c>
      <c r="J98" s="79">
        <v>0</v>
      </c>
    </row>
    <row r="99" spans="1:10" ht="60.75" thickBot="1" x14ac:dyDescent="0.3">
      <c r="A99" s="42" t="s">
        <v>102</v>
      </c>
      <c r="B99" s="39">
        <v>3025</v>
      </c>
      <c r="C99" s="70"/>
      <c r="D99" s="39"/>
      <c r="E99" s="39">
        <f t="shared" ref="E99" si="41">D99-C99</f>
        <v>0</v>
      </c>
      <c r="F99" s="39"/>
      <c r="G99" s="83"/>
      <c r="H99" s="70"/>
      <c r="I99" s="70"/>
      <c r="J99" s="70"/>
    </row>
    <row r="100" spans="1:10" ht="45.75" thickBot="1" x14ac:dyDescent="0.3">
      <c r="A100" s="42" t="s">
        <v>103</v>
      </c>
      <c r="B100" s="39">
        <v>3025</v>
      </c>
      <c r="C100" s="70"/>
      <c r="D100" s="39"/>
      <c r="E100" s="39"/>
      <c r="F100" s="39"/>
      <c r="G100" s="83"/>
      <c r="H100" s="70"/>
      <c r="I100" s="70"/>
      <c r="J100" s="70"/>
    </row>
    <row r="101" spans="1:10" ht="15.75" thickBot="1" x14ac:dyDescent="0.3">
      <c r="A101" s="42" t="s">
        <v>104</v>
      </c>
      <c r="B101" s="39">
        <v>3026</v>
      </c>
      <c r="C101" s="70">
        <v>134</v>
      </c>
      <c r="D101" s="39">
        <v>0</v>
      </c>
      <c r="E101" s="39">
        <f>D101-C101</f>
        <v>-134</v>
      </c>
      <c r="F101" s="39">
        <f t="shared" ref="F101" si="42">100-ROUND(D101/C101*100,1)</f>
        <v>100</v>
      </c>
      <c r="G101" s="83">
        <v>154.6</v>
      </c>
      <c r="H101" s="70">
        <v>200</v>
      </c>
      <c r="I101" s="70">
        <f>H101-G101</f>
        <v>45.400000000000006</v>
      </c>
      <c r="J101" s="70">
        <f>100-ROUND(H101/G101*100,1)</f>
        <v>-29.400000000000006</v>
      </c>
    </row>
    <row r="102" spans="1:10" ht="15.75" thickBot="1" x14ac:dyDescent="0.3">
      <c r="A102" s="38" t="s">
        <v>105</v>
      </c>
      <c r="B102" s="39">
        <v>3030</v>
      </c>
      <c r="C102" s="39"/>
      <c r="D102" s="39"/>
      <c r="E102" s="39"/>
      <c r="F102" s="39"/>
      <c r="G102" s="47"/>
      <c r="H102" s="39"/>
      <c r="I102" s="39"/>
      <c r="J102" s="39"/>
    </row>
    <row r="103" spans="1:10" ht="15.75" thickBot="1" x14ac:dyDescent="0.3">
      <c r="A103" s="46" t="s">
        <v>106</v>
      </c>
      <c r="B103" s="39"/>
      <c r="C103" s="39"/>
      <c r="D103" s="39"/>
      <c r="E103" s="39"/>
      <c r="F103" s="39"/>
      <c r="G103" s="47"/>
      <c r="H103" s="39"/>
      <c r="I103" s="39"/>
      <c r="J103" s="39"/>
    </row>
    <row r="104" spans="1:10" ht="30.75" thickBot="1" x14ac:dyDescent="0.3">
      <c r="A104" s="38" t="s">
        <v>107</v>
      </c>
      <c r="B104" s="39">
        <v>4010</v>
      </c>
      <c r="C104" s="39"/>
      <c r="D104" s="39"/>
      <c r="E104" s="39"/>
      <c r="F104" s="39"/>
      <c r="G104" s="47"/>
      <c r="H104" s="39"/>
      <c r="I104" s="39"/>
      <c r="J104" s="39"/>
    </row>
    <row r="105" spans="1:10" ht="15.75" thickBot="1" x14ac:dyDescent="0.3">
      <c r="A105" s="42" t="s">
        <v>108</v>
      </c>
      <c r="B105" s="39">
        <v>4011</v>
      </c>
      <c r="C105" s="39"/>
      <c r="D105" s="39"/>
      <c r="E105" s="39"/>
      <c r="F105" s="39"/>
      <c r="G105" s="47"/>
      <c r="H105" s="39"/>
      <c r="I105" s="39"/>
      <c r="J105" s="39"/>
    </row>
    <row r="106" spans="1:10" ht="15.75" thickBot="1" x14ac:dyDescent="0.3">
      <c r="A106" s="42" t="s">
        <v>109</v>
      </c>
      <c r="B106" s="39">
        <v>4012</v>
      </c>
      <c r="C106" s="39"/>
      <c r="D106" s="39"/>
      <c r="E106" s="39"/>
      <c r="F106" s="39"/>
      <c r="G106" s="47"/>
      <c r="H106" s="39"/>
      <c r="I106" s="39"/>
      <c r="J106" s="39"/>
    </row>
    <row r="107" spans="1:10" ht="15.75" thickBot="1" x14ac:dyDescent="0.3">
      <c r="A107" s="42" t="s">
        <v>110</v>
      </c>
      <c r="B107" s="39">
        <v>4013</v>
      </c>
      <c r="C107" s="39"/>
      <c r="D107" s="39"/>
      <c r="E107" s="39"/>
      <c r="F107" s="39"/>
      <c r="G107" s="47"/>
      <c r="H107" s="39"/>
      <c r="I107" s="39"/>
      <c r="J107" s="39"/>
    </row>
    <row r="108" spans="1:10" ht="15.75" thickBot="1" x14ac:dyDescent="0.3">
      <c r="A108" s="38" t="s">
        <v>111</v>
      </c>
      <c r="B108" s="39">
        <v>4020</v>
      </c>
      <c r="C108" s="39"/>
      <c r="D108" s="39"/>
      <c r="E108" s="39"/>
      <c r="F108" s="39"/>
      <c r="G108" s="47"/>
      <c r="H108" s="39"/>
      <c r="I108" s="39"/>
      <c r="J108" s="39"/>
    </row>
    <row r="109" spans="1:10" ht="30.75" thickBot="1" x14ac:dyDescent="0.3">
      <c r="A109" s="38" t="s">
        <v>112</v>
      </c>
      <c r="B109" s="39">
        <v>4030</v>
      </c>
      <c r="C109" s="39"/>
      <c r="D109" s="39"/>
      <c r="E109" s="39"/>
      <c r="F109" s="39"/>
      <c r="G109" s="47"/>
      <c r="H109" s="39"/>
      <c r="I109" s="39"/>
      <c r="J109" s="39"/>
    </row>
    <row r="110" spans="1:10" ht="15.75" thickBot="1" x14ac:dyDescent="0.3">
      <c r="A110" s="42" t="s">
        <v>108</v>
      </c>
      <c r="B110" s="39">
        <v>4031</v>
      </c>
      <c r="C110" s="39"/>
      <c r="D110" s="39"/>
      <c r="E110" s="39"/>
      <c r="F110" s="39"/>
      <c r="G110" s="47"/>
      <c r="H110" s="39"/>
      <c r="I110" s="39"/>
      <c r="J110" s="39"/>
    </row>
    <row r="111" spans="1:10" ht="15.75" thickBot="1" x14ac:dyDescent="0.3">
      <c r="A111" s="42" t="s">
        <v>109</v>
      </c>
      <c r="B111" s="39">
        <v>4032</v>
      </c>
      <c r="C111" s="39"/>
      <c r="D111" s="39"/>
      <c r="E111" s="39"/>
      <c r="F111" s="39"/>
      <c r="G111" s="47"/>
      <c r="H111" s="39"/>
      <c r="I111" s="39"/>
      <c r="J111" s="39"/>
    </row>
    <row r="112" spans="1:10" ht="15.75" thickBot="1" x14ac:dyDescent="0.3">
      <c r="A112" s="42" t="s">
        <v>110</v>
      </c>
      <c r="B112" s="39">
        <v>4033</v>
      </c>
      <c r="C112" s="39"/>
      <c r="D112" s="39"/>
      <c r="E112" s="39"/>
      <c r="F112" s="39"/>
      <c r="G112" s="47"/>
      <c r="H112" s="39"/>
      <c r="I112" s="39"/>
      <c r="J112" s="39"/>
    </row>
    <row r="113" spans="1:10" ht="15.75" thickBot="1" x14ac:dyDescent="0.3">
      <c r="A113" s="38" t="s">
        <v>113</v>
      </c>
      <c r="B113" s="39">
        <v>4040</v>
      </c>
      <c r="C113" s="39"/>
      <c r="D113" s="39"/>
      <c r="E113" s="39"/>
      <c r="F113" s="39"/>
      <c r="G113" s="47"/>
      <c r="H113" s="39"/>
      <c r="I113" s="39"/>
      <c r="J113" s="39"/>
    </row>
    <row r="114" spans="1:10" ht="15.75" thickBot="1" x14ac:dyDescent="0.3">
      <c r="A114" s="38"/>
      <c r="B114" s="39"/>
      <c r="C114" s="39"/>
      <c r="D114" s="39"/>
      <c r="E114" s="39"/>
      <c r="F114" s="39"/>
      <c r="G114" s="47"/>
      <c r="H114" s="39"/>
      <c r="I114" s="39"/>
      <c r="J114" s="39"/>
    </row>
    <row r="115" spans="1:10" ht="15.75" thickBot="1" x14ac:dyDescent="0.3">
      <c r="A115" s="46" t="s">
        <v>114</v>
      </c>
      <c r="B115" s="39"/>
      <c r="C115" s="39"/>
      <c r="D115" s="39"/>
      <c r="E115" s="39"/>
      <c r="F115" s="39"/>
      <c r="G115" s="47"/>
      <c r="H115" s="39"/>
      <c r="I115" s="39"/>
      <c r="J115" s="39"/>
    </row>
    <row r="116" spans="1:10" ht="15.75" thickBot="1" x14ac:dyDescent="0.3">
      <c r="A116" s="38" t="s">
        <v>115</v>
      </c>
      <c r="B116" s="39">
        <v>5010</v>
      </c>
      <c r="C116" s="39"/>
      <c r="D116" s="39"/>
      <c r="E116" s="39"/>
      <c r="F116" s="39"/>
      <c r="G116" s="47"/>
      <c r="H116" s="39"/>
      <c r="I116" s="39"/>
      <c r="J116" s="39"/>
    </row>
    <row r="117" spans="1:10" ht="30.75" thickBot="1" x14ac:dyDescent="0.3">
      <c r="A117" s="38" t="s">
        <v>116</v>
      </c>
      <c r="B117" s="39">
        <v>5020</v>
      </c>
      <c r="C117" s="39"/>
      <c r="D117" s="39"/>
      <c r="E117" s="39"/>
      <c r="F117" s="39"/>
      <c r="G117" s="47"/>
      <c r="H117" s="39"/>
      <c r="I117" s="39"/>
      <c r="J117" s="39"/>
    </row>
    <row r="118" spans="1:10" ht="45.75" thickBot="1" x14ac:dyDescent="0.3">
      <c r="A118" s="38" t="s">
        <v>117</v>
      </c>
      <c r="B118" s="39">
        <v>5030</v>
      </c>
      <c r="C118" s="39"/>
      <c r="D118" s="39"/>
      <c r="E118" s="39"/>
      <c r="F118" s="39"/>
      <c r="G118" s="47"/>
      <c r="H118" s="39"/>
      <c r="I118" s="39"/>
      <c r="J118" s="39"/>
    </row>
    <row r="119" spans="1:10" ht="15.75" thickBot="1" x14ac:dyDescent="0.3">
      <c r="A119" s="38" t="s">
        <v>118</v>
      </c>
      <c r="B119" s="39">
        <v>5040</v>
      </c>
      <c r="C119" s="39"/>
      <c r="D119" s="39"/>
      <c r="E119" s="39"/>
      <c r="F119" s="39"/>
      <c r="G119" s="47"/>
      <c r="H119" s="39"/>
      <c r="I119" s="39"/>
      <c r="J119" s="39"/>
    </row>
    <row r="120" spans="1:10" ht="15.75" thickBot="1" x14ac:dyDescent="0.3">
      <c r="A120" s="38"/>
      <c r="B120" s="39"/>
      <c r="C120" s="39"/>
      <c r="D120" s="39"/>
      <c r="E120" s="39"/>
      <c r="F120" s="39"/>
      <c r="G120" s="47"/>
      <c r="H120" s="39"/>
      <c r="I120" s="39"/>
      <c r="J120" s="39"/>
    </row>
    <row r="121" spans="1:10" ht="15.75" thickBot="1" x14ac:dyDescent="0.3">
      <c r="A121" s="46" t="s">
        <v>119</v>
      </c>
      <c r="B121" s="39"/>
      <c r="C121" s="39"/>
      <c r="D121" s="39"/>
      <c r="E121" s="39"/>
      <c r="F121" s="39"/>
      <c r="G121" s="47"/>
      <c r="H121" s="39"/>
      <c r="I121" s="39"/>
      <c r="J121" s="39"/>
    </row>
    <row r="122" spans="1:10" ht="15.75" thickBot="1" x14ac:dyDescent="0.3">
      <c r="A122" s="38" t="s">
        <v>120</v>
      </c>
      <c r="B122" s="39">
        <v>6010</v>
      </c>
      <c r="C122" s="39"/>
      <c r="D122" s="39"/>
      <c r="E122" s="39"/>
      <c r="F122" s="39"/>
      <c r="G122" s="47"/>
      <c r="H122" s="39"/>
      <c r="I122" s="39"/>
      <c r="J122" s="39"/>
    </row>
    <row r="123" spans="1:10" ht="15.75" thickBot="1" x14ac:dyDescent="0.3">
      <c r="A123" s="38" t="s">
        <v>121</v>
      </c>
      <c r="B123" s="39">
        <v>6020</v>
      </c>
      <c r="C123" s="39"/>
      <c r="D123" s="39"/>
      <c r="E123" s="39"/>
      <c r="F123" s="39"/>
      <c r="G123" s="47"/>
      <c r="H123" s="39"/>
      <c r="I123" s="39"/>
      <c r="J123" s="39"/>
    </row>
    <row r="124" spans="1:10" ht="15.75" thickBot="1" x14ac:dyDescent="0.3">
      <c r="A124" s="38" t="s">
        <v>122</v>
      </c>
      <c r="B124" s="39">
        <v>6030</v>
      </c>
      <c r="C124" s="39"/>
      <c r="D124" s="39"/>
      <c r="E124" s="39"/>
      <c r="F124" s="39"/>
      <c r="G124" s="47"/>
      <c r="H124" s="39"/>
      <c r="I124" s="39"/>
      <c r="J124" s="39"/>
    </row>
    <row r="125" spans="1:10" ht="15.75" thickBot="1" x14ac:dyDescent="0.3">
      <c r="A125" s="38" t="s">
        <v>123</v>
      </c>
      <c r="B125" s="39">
        <v>6040</v>
      </c>
      <c r="C125" s="39"/>
      <c r="D125" s="39"/>
      <c r="E125" s="39"/>
      <c r="F125" s="39"/>
      <c r="G125" s="47"/>
      <c r="H125" s="39"/>
      <c r="I125" s="39"/>
      <c r="J125" s="39"/>
    </row>
    <row r="126" spans="1:10" ht="15.75" thickBot="1" x14ac:dyDescent="0.3">
      <c r="A126" s="38" t="s">
        <v>124</v>
      </c>
      <c r="B126" s="39">
        <v>6050</v>
      </c>
      <c r="C126" s="39"/>
      <c r="D126" s="39"/>
      <c r="E126" s="39"/>
      <c r="F126" s="39"/>
      <c r="G126" s="47"/>
      <c r="H126" s="39"/>
      <c r="I126" s="39"/>
      <c r="J126" s="39"/>
    </row>
    <row r="127" spans="1:10" ht="15.75" thickBot="1" x14ac:dyDescent="0.3">
      <c r="A127" s="38"/>
      <c r="B127" s="39"/>
      <c r="C127" s="39"/>
      <c r="D127" s="39"/>
      <c r="E127" s="39"/>
      <c r="F127" s="39"/>
      <c r="G127" s="47"/>
      <c r="H127" s="39"/>
      <c r="I127" s="39"/>
      <c r="J127" s="39"/>
    </row>
    <row r="128" spans="1:10" ht="15.75" thickBot="1" x14ac:dyDescent="0.3">
      <c r="A128" s="46" t="s">
        <v>125</v>
      </c>
      <c r="B128" s="49"/>
      <c r="C128" s="39"/>
      <c r="D128" s="39"/>
      <c r="E128" s="39"/>
      <c r="F128" s="39"/>
      <c r="G128" s="47"/>
      <c r="H128" s="39"/>
      <c r="I128" s="39"/>
      <c r="J128" s="39"/>
    </row>
    <row r="129" spans="1:16" ht="60.75" thickBot="1" x14ac:dyDescent="0.3">
      <c r="A129" s="38" t="s">
        <v>126</v>
      </c>
      <c r="B129" s="39">
        <v>7010</v>
      </c>
      <c r="C129" s="50">
        <f>SUM(C130:C135)</f>
        <v>448.75</v>
      </c>
      <c r="D129" s="50">
        <f>SUM(D130:D135)</f>
        <v>424</v>
      </c>
      <c r="E129" s="40">
        <f>D129-C129</f>
        <v>-24.75</v>
      </c>
      <c r="F129" s="40">
        <f t="shared" ref="F129:F135" si="43">100-ROUND(D129/C129*100,1)</f>
        <v>5.5</v>
      </c>
      <c r="G129" s="51">
        <f>SUM(G130:G135)</f>
        <v>448.75</v>
      </c>
      <c r="H129" s="52">
        <f>SUM(H130:H135)</f>
        <v>424</v>
      </c>
      <c r="I129" s="40">
        <f>H129-G129</f>
        <v>-24.75</v>
      </c>
      <c r="J129" s="40">
        <f t="shared" ref="J129:J142" si="44">100-ROUND(H129/G129*100,1)</f>
        <v>5.5</v>
      </c>
    </row>
    <row r="130" spans="1:16" ht="15.75" thickBot="1" x14ac:dyDescent="0.3">
      <c r="A130" s="42" t="s">
        <v>127</v>
      </c>
      <c r="B130" s="39">
        <v>7011</v>
      </c>
      <c r="C130" s="53">
        <v>1</v>
      </c>
      <c r="D130" s="54">
        <v>1</v>
      </c>
      <c r="E130" s="39">
        <f t="shared" ref="E130:E142" si="45">D130-C130</f>
        <v>0</v>
      </c>
      <c r="F130" s="39">
        <f t="shared" si="43"/>
        <v>0</v>
      </c>
      <c r="G130" s="55">
        <v>1</v>
      </c>
      <c r="H130" s="54">
        <v>1</v>
      </c>
      <c r="I130" s="39">
        <f t="shared" ref="I130:I149" si="46">H130-G130</f>
        <v>0</v>
      </c>
      <c r="J130" s="39">
        <f t="shared" si="44"/>
        <v>0</v>
      </c>
    </row>
    <row r="131" spans="1:16" ht="15.75" thickBot="1" x14ac:dyDescent="0.3">
      <c r="A131" s="42" t="s">
        <v>128</v>
      </c>
      <c r="B131" s="39">
        <v>7012</v>
      </c>
      <c r="C131" s="53">
        <v>108.25</v>
      </c>
      <c r="D131" s="54">
        <v>92</v>
      </c>
      <c r="E131" s="39">
        <f t="shared" si="45"/>
        <v>-16.25</v>
      </c>
      <c r="F131" s="39">
        <f t="shared" si="43"/>
        <v>15</v>
      </c>
      <c r="G131" s="56">
        <v>108.25</v>
      </c>
      <c r="H131" s="54">
        <v>92</v>
      </c>
      <c r="I131" s="39">
        <f t="shared" si="46"/>
        <v>-16.25</v>
      </c>
      <c r="J131" s="39">
        <f t="shared" si="44"/>
        <v>15</v>
      </c>
    </row>
    <row r="132" spans="1:16" ht="15.75" thickBot="1" x14ac:dyDescent="0.3">
      <c r="A132" s="42" t="s">
        <v>129</v>
      </c>
      <c r="B132" s="39">
        <v>7013</v>
      </c>
      <c r="C132" s="53">
        <v>26</v>
      </c>
      <c r="D132" s="54">
        <v>25</v>
      </c>
      <c r="E132" s="39">
        <f t="shared" si="45"/>
        <v>-1</v>
      </c>
      <c r="F132" s="39">
        <f t="shared" si="43"/>
        <v>3.7999999999999972</v>
      </c>
      <c r="G132" s="56">
        <v>26</v>
      </c>
      <c r="H132" s="54">
        <v>25</v>
      </c>
      <c r="I132" s="39">
        <f t="shared" si="46"/>
        <v>-1</v>
      </c>
      <c r="J132" s="39">
        <f t="shared" si="44"/>
        <v>3.7999999999999972</v>
      </c>
    </row>
    <row r="133" spans="1:16" ht="15.75" thickBot="1" x14ac:dyDescent="0.3">
      <c r="A133" s="42" t="s">
        <v>130</v>
      </c>
      <c r="B133" s="39">
        <v>7014</v>
      </c>
      <c r="C133" s="53">
        <v>190.5</v>
      </c>
      <c r="D133" s="54">
        <v>183</v>
      </c>
      <c r="E133" s="39">
        <f t="shared" si="45"/>
        <v>-7.5</v>
      </c>
      <c r="F133" s="39">
        <f t="shared" si="43"/>
        <v>3.9000000000000057</v>
      </c>
      <c r="G133" s="56">
        <v>190.5</v>
      </c>
      <c r="H133" s="54">
        <v>183</v>
      </c>
      <c r="I133" s="39">
        <f t="shared" si="46"/>
        <v>-7.5</v>
      </c>
      <c r="J133" s="39">
        <f t="shared" si="44"/>
        <v>3.9000000000000057</v>
      </c>
    </row>
    <row r="134" spans="1:16" ht="15.75" thickBot="1" x14ac:dyDescent="0.3">
      <c r="A134" s="42" t="s">
        <v>131</v>
      </c>
      <c r="B134" s="39">
        <v>7015</v>
      </c>
      <c r="C134" s="53">
        <v>75</v>
      </c>
      <c r="D134" s="54">
        <v>75</v>
      </c>
      <c r="E134" s="39">
        <f t="shared" si="45"/>
        <v>0</v>
      </c>
      <c r="F134" s="39">
        <f t="shared" si="43"/>
        <v>0</v>
      </c>
      <c r="G134" s="56">
        <v>75</v>
      </c>
      <c r="H134" s="54">
        <v>75</v>
      </c>
      <c r="I134" s="39">
        <f t="shared" si="46"/>
        <v>0</v>
      </c>
      <c r="J134" s="39">
        <f t="shared" si="44"/>
        <v>0</v>
      </c>
    </row>
    <row r="135" spans="1:16" ht="15.75" thickBot="1" x14ac:dyDescent="0.3">
      <c r="A135" s="42" t="s">
        <v>132</v>
      </c>
      <c r="B135" s="39">
        <v>7016</v>
      </c>
      <c r="C135" s="53">
        <v>48</v>
      </c>
      <c r="D135" s="54">
        <v>48</v>
      </c>
      <c r="E135" s="39">
        <f t="shared" si="45"/>
        <v>0</v>
      </c>
      <c r="F135" s="39">
        <f t="shared" si="43"/>
        <v>0</v>
      </c>
      <c r="G135" s="56">
        <v>48</v>
      </c>
      <c r="H135" s="54">
        <v>48</v>
      </c>
      <c r="I135" s="39">
        <f t="shared" si="46"/>
        <v>0</v>
      </c>
      <c r="J135" s="39">
        <f t="shared" si="44"/>
        <v>0</v>
      </c>
    </row>
    <row r="136" spans="1:16" ht="15.75" thickBot="1" x14ac:dyDescent="0.3">
      <c r="A136" s="38" t="s">
        <v>133</v>
      </c>
      <c r="B136" s="39">
        <v>7020</v>
      </c>
      <c r="C136" s="57">
        <f>SUM(C137:C142)</f>
        <v>23686.629999999997</v>
      </c>
      <c r="D136" s="52">
        <f>SUM(D137:D142)</f>
        <v>21418.1</v>
      </c>
      <c r="E136" s="40">
        <f t="shared" si="45"/>
        <v>-2268.5299999999988</v>
      </c>
      <c r="F136" s="40">
        <f>100-ROUND(D136/C136*100,1)</f>
        <v>9.5999999999999943</v>
      </c>
      <c r="G136" s="58">
        <f>SUM(G137:G142)</f>
        <v>95282.1</v>
      </c>
      <c r="H136" s="52">
        <f>SUM(H137:H142)</f>
        <v>74146.599999999991</v>
      </c>
      <c r="I136" s="40">
        <f t="shared" si="46"/>
        <v>-21135.500000000015</v>
      </c>
      <c r="J136" s="40">
        <f t="shared" si="44"/>
        <v>22.200000000000003</v>
      </c>
      <c r="K136" s="59">
        <f>H57+H58</f>
        <v>74146.600000000006</v>
      </c>
      <c r="P136" s="60"/>
    </row>
    <row r="137" spans="1:16" ht="14.25" customHeight="1" thickBot="1" x14ac:dyDescent="0.3">
      <c r="A137" s="42" t="s">
        <v>127</v>
      </c>
      <c r="B137" s="39">
        <v>7021</v>
      </c>
      <c r="C137" s="61">
        <v>124.23</v>
      </c>
      <c r="D137" s="62">
        <v>147.9</v>
      </c>
      <c r="E137" s="63">
        <f>D137-C137</f>
        <v>23.67</v>
      </c>
      <c r="F137" s="39">
        <f t="shared" ref="F137:F149" si="47">100-ROUND(D137/C137*100,1)</f>
        <v>-19.099999999999994</v>
      </c>
      <c r="G137" s="64">
        <v>515</v>
      </c>
      <c r="H137" s="54">
        <v>415.9</v>
      </c>
      <c r="I137" s="39">
        <f t="shared" si="46"/>
        <v>-99.100000000000023</v>
      </c>
      <c r="J137" s="39">
        <f t="shared" si="44"/>
        <v>19.200000000000003</v>
      </c>
      <c r="L137" s="59"/>
      <c r="P137" s="60"/>
    </row>
    <row r="138" spans="1:16" ht="15.75" thickBot="1" x14ac:dyDescent="0.3">
      <c r="A138" s="42" t="s">
        <v>128</v>
      </c>
      <c r="B138" s="39">
        <v>7022</v>
      </c>
      <c r="C138" s="61">
        <v>8505</v>
      </c>
      <c r="D138" s="62">
        <v>4012.2</v>
      </c>
      <c r="E138" s="65">
        <f t="shared" si="45"/>
        <v>-4492.8</v>
      </c>
      <c r="F138" s="39">
        <f t="shared" si="47"/>
        <v>52.8</v>
      </c>
      <c r="G138" s="64">
        <v>34319.699999999997</v>
      </c>
      <c r="H138" s="54">
        <v>21982.5</v>
      </c>
      <c r="I138" s="39">
        <f t="shared" si="46"/>
        <v>-12337.199999999997</v>
      </c>
      <c r="J138" s="39">
        <f t="shared" si="44"/>
        <v>35.900000000000006</v>
      </c>
      <c r="K138" s="66"/>
      <c r="L138" s="59"/>
      <c r="P138" s="60"/>
    </row>
    <row r="139" spans="1:16" ht="26.45" customHeight="1" thickBot="1" x14ac:dyDescent="0.3">
      <c r="A139" s="42" t="s">
        <v>129</v>
      </c>
      <c r="B139" s="39">
        <v>7023</v>
      </c>
      <c r="C139" s="61">
        <v>1502.1</v>
      </c>
      <c r="D139" s="62">
        <v>2016.6</v>
      </c>
      <c r="E139" s="65">
        <f t="shared" si="45"/>
        <v>514.5</v>
      </c>
      <c r="F139" s="39">
        <f t="shared" si="47"/>
        <v>-34.300000000000011</v>
      </c>
      <c r="G139" s="64">
        <v>6152.1</v>
      </c>
      <c r="H139" s="54">
        <v>4058.2</v>
      </c>
      <c r="I139" s="39">
        <f t="shared" si="46"/>
        <v>-2093.9000000000005</v>
      </c>
      <c r="J139" s="39">
        <f t="shared" si="44"/>
        <v>34</v>
      </c>
      <c r="K139" s="67"/>
      <c r="L139" s="59"/>
      <c r="P139" s="60"/>
    </row>
    <row r="140" spans="1:16" ht="15.75" thickBot="1" x14ac:dyDescent="0.3">
      <c r="A140" s="42" t="s">
        <v>130</v>
      </c>
      <c r="B140" s="39">
        <v>7024</v>
      </c>
      <c r="C140" s="61">
        <v>10439.700000000001</v>
      </c>
      <c r="D140" s="62">
        <v>11571.9</v>
      </c>
      <c r="E140" s="65">
        <f t="shared" si="45"/>
        <v>1132.1999999999989</v>
      </c>
      <c r="F140" s="39">
        <f t="shared" si="47"/>
        <v>-10.799999999999997</v>
      </c>
      <c r="G140" s="64">
        <v>41789.699999999997</v>
      </c>
      <c r="H140" s="68">
        <v>35931.599999999999</v>
      </c>
      <c r="I140" s="39">
        <f t="shared" si="46"/>
        <v>-5858.0999999999985</v>
      </c>
      <c r="J140" s="39">
        <f t="shared" si="44"/>
        <v>14</v>
      </c>
      <c r="L140" s="59"/>
      <c r="P140" s="60"/>
    </row>
    <row r="141" spans="1:16" ht="15.75" thickBot="1" x14ac:dyDescent="0.3">
      <c r="A141" s="42" t="s">
        <v>131</v>
      </c>
      <c r="B141" s="39">
        <v>7025</v>
      </c>
      <c r="C141" s="61">
        <v>1951.6</v>
      </c>
      <c r="D141" s="62">
        <v>2648.4</v>
      </c>
      <c r="E141" s="65">
        <f t="shared" si="45"/>
        <v>696.80000000000018</v>
      </c>
      <c r="F141" s="39">
        <f t="shared" si="47"/>
        <v>-35.699999999999989</v>
      </c>
      <c r="G141" s="64">
        <v>7861.6</v>
      </c>
      <c r="H141" s="54">
        <v>7604.7</v>
      </c>
      <c r="I141" s="39">
        <f t="shared" si="46"/>
        <v>-256.90000000000055</v>
      </c>
      <c r="J141" s="39">
        <f t="shared" si="44"/>
        <v>3.2999999999999972</v>
      </c>
      <c r="L141" s="59"/>
      <c r="P141" s="60"/>
    </row>
    <row r="142" spans="1:16" ht="15.75" thickBot="1" x14ac:dyDescent="0.3">
      <c r="A142" s="42" t="s">
        <v>132</v>
      </c>
      <c r="B142" s="39">
        <v>7026</v>
      </c>
      <c r="C142" s="61">
        <v>1164</v>
      </c>
      <c r="D142" s="62">
        <v>1021.1</v>
      </c>
      <c r="E142" s="65">
        <f t="shared" si="45"/>
        <v>-142.89999999999998</v>
      </c>
      <c r="F142" s="39">
        <f t="shared" si="47"/>
        <v>12.299999999999997</v>
      </c>
      <c r="G142" s="64">
        <v>4644</v>
      </c>
      <c r="H142" s="54">
        <v>4153.7</v>
      </c>
      <c r="I142" s="39">
        <f t="shared" si="46"/>
        <v>-490.30000000000018</v>
      </c>
      <c r="J142" s="39">
        <f t="shared" si="44"/>
        <v>10.599999999999994</v>
      </c>
      <c r="L142" s="59"/>
    </row>
    <row r="143" spans="1:16" ht="30.75" thickBot="1" x14ac:dyDescent="0.3">
      <c r="A143" s="38" t="s">
        <v>134</v>
      </c>
      <c r="B143" s="39">
        <v>7030</v>
      </c>
      <c r="C143" s="39"/>
      <c r="D143" s="39"/>
      <c r="E143" s="39"/>
      <c r="F143" s="39"/>
      <c r="G143" s="47"/>
      <c r="H143" s="39"/>
      <c r="I143" s="39"/>
      <c r="J143" s="39"/>
      <c r="L143" s="59"/>
    </row>
    <row r="144" spans="1:16" ht="15.75" thickBot="1" x14ac:dyDescent="0.3">
      <c r="A144" s="42" t="s">
        <v>127</v>
      </c>
      <c r="B144" s="39">
        <v>7031</v>
      </c>
      <c r="C144" s="61">
        <f>C137/C130/3</f>
        <v>41.410000000000004</v>
      </c>
      <c r="D144" s="54">
        <f>D137/D130/3</f>
        <v>49.300000000000004</v>
      </c>
      <c r="E144" s="69">
        <f>D144-C144</f>
        <v>7.8900000000000006</v>
      </c>
      <c r="F144" s="70">
        <f t="shared" ref="F144:F145" si="48">100-ROUND(D144/C144*100,1)</f>
        <v>-19.099999999999994</v>
      </c>
      <c r="G144" s="64">
        <f>G137/G130/12</f>
        <v>42.916666666666664</v>
      </c>
      <c r="H144" s="54">
        <f>H137/H130/12</f>
        <v>34.658333333333331</v>
      </c>
      <c r="I144" s="70">
        <f t="shared" si="46"/>
        <v>-8.2583333333333329</v>
      </c>
      <c r="J144" s="39">
        <f t="shared" ref="J144:J149" si="49">100-ROUND(H144/G144*100,1)</f>
        <v>19.200000000000003</v>
      </c>
    </row>
    <row r="145" spans="1:10" ht="15.75" thickBot="1" x14ac:dyDescent="0.3">
      <c r="A145" s="42" t="s">
        <v>128</v>
      </c>
      <c r="B145" s="39">
        <v>7032</v>
      </c>
      <c r="C145" s="61">
        <f t="shared" ref="C145:D149" si="50">C138/C131/3</f>
        <v>26.189376443418013</v>
      </c>
      <c r="D145" s="54">
        <f>D138/D131/3</f>
        <v>14.53695652173913</v>
      </c>
      <c r="E145" s="69">
        <f>D145-C145</f>
        <v>-11.652419921678883</v>
      </c>
      <c r="F145" s="70">
        <f t="shared" si="48"/>
        <v>44.5</v>
      </c>
      <c r="G145" s="64">
        <f t="shared" ref="G145:H149" si="51">G138/G131/12</f>
        <v>26.420092378752884</v>
      </c>
      <c r="H145" s="54">
        <f t="shared" si="51"/>
        <v>19.911684782608695</v>
      </c>
      <c r="I145" s="70">
        <f t="shared" si="46"/>
        <v>-6.5084075961441883</v>
      </c>
      <c r="J145" s="39">
        <f t="shared" si="49"/>
        <v>24.599999999999994</v>
      </c>
    </row>
    <row r="146" spans="1:10" ht="15.75" thickBot="1" x14ac:dyDescent="0.3">
      <c r="A146" s="42" t="s">
        <v>129</v>
      </c>
      <c r="B146" s="39">
        <v>7033</v>
      </c>
      <c r="C146" s="61">
        <f t="shared" si="50"/>
        <v>19.257692307692306</v>
      </c>
      <c r="D146" s="54">
        <f t="shared" si="50"/>
        <v>26.888000000000002</v>
      </c>
      <c r="E146" s="69">
        <f t="shared" ref="E146:E149" si="52">D146-C146</f>
        <v>7.6303076923076958</v>
      </c>
      <c r="F146" s="70">
        <f t="shared" si="47"/>
        <v>-39.599999999999994</v>
      </c>
      <c r="G146" s="64">
        <f t="shared" si="51"/>
        <v>19.718269230769234</v>
      </c>
      <c r="H146" s="54">
        <f t="shared" si="51"/>
        <v>13.527333333333333</v>
      </c>
      <c r="I146" s="70">
        <f t="shared" si="46"/>
        <v>-6.1909358974359012</v>
      </c>
      <c r="J146" s="39">
        <f t="shared" si="49"/>
        <v>31.400000000000006</v>
      </c>
    </row>
    <row r="147" spans="1:10" ht="15.75" thickBot="1" x14ac:dyDescent="0.3">
      <c r="A147" s="42" t="s">
        <v>130</v>
      </c>
      <c r="B147" s="39">
        <v>7034</v>
      </c>
      <c r="C147" s="61">
        <f t="shared" si="50"/>
        <v>18.26719160104987</v>
      </c>
      <c r="D147" s="54">
        <f t="shared" si="50"/>
        <v>21.078142076502733</v>
      </c>
      <c r="E147" s="69">
        <f t="shared" si="52"/>
        <v>2.8109504754528629</v>
      </c>
      <c r="F147" s="70">
        <f t="shared" si="47"/>
        <v>-15.400000000000006</v>
      </c>
      <c r="G147" s="64">
        <f t="shared" si="51"/>
        <v>18.280708661417322</v>
      </c>
      <c r="H147" s="54">
        <f t="shared" si="51"/>
        <v>16.362295081967211</v>
      </c>
      <c r="I147" s="70">
        <f t="shared" si="46"/>
        <v>-1.9184135794501103</v>
      </c>
      <c r="J147" s="39">
        <f t="shared" si="49"/>
        <v>10.5</v>
      </c>
    </row>
    <row r="148" spans="1:10" ht="15.75" thickBot="1" x14ac:dyDescent="0.3">
      <c r="A148" s="42" t="s">
        <v>131</v>
      </c>
      <c r="B148" s="39">
        <v>7035</v>
      </c>
      <c r="C148" s="61">
        <f t="shared" si="50"/>
        <v>8.6737777777777776</v>
      </c>
      <c r="D148" s="54">
        <f t="shared" si="50"/>
        <v>11.770666666666669</v>
      </c>
      <c r="E148" s="69">
        <f t="shared" si="52"/>
        <v>3.0968888888888912</v>
      </c>
      <c r="F148" s="70">
        <f t="shared" si="47"/>
        <v>-35.699999999999989</v>
      </c>
      <c r="G148" s="64">
        <f t="shared" si="51"/>
        <v>8.7351111111111113</v>
      </c>
      <c r="H148" s="54">
        <f t="shared" si="51"/>
        <v>8.4496666666666673</v>
      </c>
      <c r="I148" s="70">
        <f t="shared" si="46"/>
        <v>-0.28544444444444395</v>
      </c>
      <c r="J148" s="39">
        <f t="shared" si="49"/>
        <v>3.2999999999999972</v>
      </c>
    </row>
    <row r="149" spans="1:10" ht="15.75" thickBot="1" x14ac:dyDescent="0.3">
      <c r="A149" s="42" t="s">
        <v>132</v>
      </c>
      <c r="B149" s="39">
        <v>7036</v>
      </c>
      <c r="C149" s="61">
        <f t="shared" si="50"/>
        <v>8.0833333333333339</v>
      </c>
      <c r="D149" s="54">
        <f>D142/D135/3</f>
        <v>7.0909722222222227</v>
      </c>
      <c r="E149" s="69">
        <f t="shared" si="52"/>
        <v>-0.99236111111111125</v>
      </c>
      <c r="F149" s="70">
        <f t="shared" si="47"/>
        <v>12.299999999999997</v>
      </c>
      <c r="G149" s="64">
        <f t="shared" si="51"/>
        <v>8.0625</v>
      </c>
      <c r="H149" s="54">
        <f t="shared" si="51"/>
        <v>7.2112847222222216</v>
      </c>
      <c r="I149" s="70">
        <f t="shared" si="46"/>
        <v>-0.85121527777777839</v>
      </c>
      <c r="J149" s="39">
        <f t="shared" si="49"/>
        <v>10.599999999999994</v>
      </c>
    </row>
    <row r="150" spans="1:10" ht="15.75" thickBot="1" x14ac:dyDescent="0.3">
      <c r="A150" s="38" t="s">
        <v>135</v>
      </c>
      <c r="B150" s="39">
        <v>7040</v>
      </c>
      <c r="C150" s="39"/>
      <c r="D150" s="70">
        <f>D151+D152+D153+D154+D155+D156</f>
        <v>4728</v>
      </c>
      <c r="E150" s="39"/>
      <c r="F150" s="39"/>
      <c r="G150" s="47"/>
      <c r="H150" s="70">
        <f>H151+H152+H153+H154+H155+H156</f>
        <v>4728</v>
      </c>
      <c r="I150" s="39"/>
      <c r="J150" s="39"/>
    </row>
    <row r="151" spans="1:10" ht="15.75" thickBot="1" x14ac:dyDescent="0.3">
      <c r="A151" s="42" t="s">
        <v>127</v>
      </c>
      <c r="B151" s="39">
        <v>7041</v>
      </c>
      <c r="C151" s="39"/>
      <c r="D151" s="43">
        <v>28.4</v>
      </c>
      <c r="E151" s="39"/>
      <c r="F151" s="39"/>
      <c r="G151" s="47"/>
      <c r="H151" s="43">
        <v>28.4</v>
      </c>
      <c r="I151" s="39"/>
      <c r="J151" s="39"/>
    </row>
    <row r="152" spans="1:10" ht="15.75" thickBot="1" x14ac:dyDescent="0.3">
      <c r="A152" s="42" t="s">
        <v>128</v>
      </c>
      <c r="B152" s="39">
        <v>7042</v>
      </c>
      <c r="C152" s="39"/>
      <c r="D152" s="39">
        <v>2019.4</v>
      </c>
      <c r="E152" s="39"/>
      <c r="F152" s="39"/>
      <c r="G152" s="47"/>
      <c r="H152" s="39">
        <v>2019.4</v>
      </c>
      <c r="I152" s="39"/>
      <c r="J152" s="39"/>
    </row>
    <row r="153" spans="1:10" ht="15.75" thickBot="1" x14ac:dyDescent="0.3">
      <c r="A153" s="42" t="s">
        <v>129</v>
      </c>
      <c r="B153" s="39">
        <v>7043</v>
      </c>
      <c r="C153" s="39"/>
      <c r="D153" s="39">
        <v>426.5</v>
      </c>
      <c r="E153" s="39"/>
      <c r="F153" s="39"/>
      <c r="G153" s="47"/>
      <c r="H153" s="39">
        <v>426.5</v>
      </c>
      <c r="I153" s="39"/>
      <c r="J153" s="39"/>
    </row>
    <row r="154" spans="1:10" ht="15.75" thickBot="1" x14ac:dyDescent="0.3">
      <c r="A154" s="42" t="s">
        <v>130</v>
      </c>
      <c r="B154" s="39">
        <v>7044</v>
      </c>
      <c r="C154" s="39"/>
      <c r="D154" s="39">
        <v>2253.6999999999998</v>
      </c>
      <c r="E154" s="39"/>
      <c r="F154" s="39"/>
      <c r="G154" s="47"/>
      <c r="H154" s="39">
        <v>2253.6999999999998</v>
      </c>
      <c r="I154" s="39"/>
      <c r="J154" s="39"/>
    </row>
    <row r="155" spans="1:10" ht="15.75" thickBot="1" x14ac:dyDescent="0.3">
      <c r="A155" s="42" t="s">
        <v>131</v>
      </c>
      <c r="B155" s="39">
        <v>7045</v>
      </c>
      <c r="C155" s="39"/>
      <c r="D155" s="39"/>
      <c r="E155" s="39"/>
      <c r="F155" s="39"/>
      <c r="G155" s="47"/>
      <c r="H155" s="39"/>
      <c r="I155" s="39"/>
      <c r="J155" s="39"/>
    </row>
    <row r="156" spans="1:10" ht="15.75" thickBot="1" x14ac:dyDescent="0.3">
      <c r="A156" s="42" t="s">
        <v>132</v>
      </c>
      <c r="B156" s="39">
        <v>7046</v>
      </c>
      <c r="C156" s="39"/>
      <c r="D156" s="39"/>
      <c r="E156" s="39"/>
      <c r="F156" s="39"/>
      <c r="G156" s="47"/>
      <c r="H156" s="39"/>
      <c r="I156" s="39"/>
      <c r="J156" s="39"/>
    </row>
    <row r="157" spans="1:10" x14ac:dyDescent="0.25">
      <c r="G157" s="71"/>
    </row>
    <row r="158" spans="1:10" x14ac:dyDescent="0.25">
      <c r="B158" s="88" t="s">
        <v>136</v>
      </c>
      <c r="C158" s="88"/>
      <c r="G158" s="71"/>
      <c r="I158" s="29" t="s">
        <v>137</v>
      </c>
    </row>
    <row r="159" spans="1:10" x14ac:dyDescent="0.25">
      <c r="G159" s="71"/>
    </row>
  </sheetData>
  <mergeCells count="33">
    <mergeCell ref="B14:H14"/>
    <mergeCell ref="H2:J2"/>
    <mergeCell ref="A3:C3"/>
    <mergeCell ref="G3:J3"/>
    <mergeCell ref="A4:C4"/>
    <mergeCell ref="G4:J4"/>
    <mergeCell ref="A5:C5"/>
    <mergeCell ref="G5:J5"/>
    <mergeCell ref="H6:J6"/>
    <mergeCell ref="H8:I8"/>
    <mergeCell ref="H9:I9"/>
    <mergeCell ref="H10:J10"/>
    <mergeCell ref="I13:J13"/>
    <mergeCell ref="A27:J27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B25:G25"/>
    <mergeCell ref="A56:J56"/>
    <mergeCell ref="B158:C158"/>
    <mergeCell ref="A29:A30"/>
    <mergeCell ref="B29:B30"/>
    <mergeCell ref="C29:F29"/>
    <mergeCell ref="G29:J29"/>
    <mergeCell ref="A32:J32"/>
    <mergeCell ref="A33:J33"/>
  </mergeCells>
  <pageMargins left="0.31496062992125984" right="0.19685039370078741" top="0.11811023622047245" bottom="0.19685039370078741" header="0.11811023622047245" footer="0.1968503937007874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рік 2022</vt:lpstr>
      <vt:lpstr>'рік 2022'!bookmark0</vt:lpstr>
      <vt:lpstr>'рік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2023-03-06T07:57:36Z</cp:lastPrinted>
  <dcterms:created xsi:type="dcterms:W3CDTF">2023-01-19T10:07:26Z</dcterms:created>
  <dcterms:modified xsi:type="dcterms:W3CDTF">2024-01-22T09:23:19Z</dcterms:modified>
</cp:coreProperties>
</file>