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57  сесія 8 скликання\прийняті\"/>
    </mc:Choice>
  </mc:AlternateContent>
  <xr:revisionPtr revIDLastSave="0" documentId="8_{4A60D377-BF54-4078-84E5-C0F5D76C7711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проект 2025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'проект 2025'!$A$1:$J$178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3" i="2" l="1"/>
  <c r="E171" i="2"/>
  <c r="E145" i="2"/>
  <c r="E51" i="2"/>
  <c r="E37" i="2"/>
  <c r="E33" i="2"/>
  <c r="D33" i="2"/>
  <c r="D37" i="2"/>
  <c r="D36" i="2" s="1"/>
  <c r="D51" i="2"/>
  <c r="C97" i="2"/>
  <c r="C77" i="2"/>
  <c r="C37" i="2"/>
  <c r="J33" i="2" l="1"/>
  <c r="I33" i="2"/>
  <c r="H33" i="2"/>
  <c r="G33" i="2"/>
  <c r="J174" i="2"/>
  <c r="I174" i="2"/>
  <c r="H174" i="2"/>
  <c r="G174" i="2"/>
  <c r="J173" i="2"/>
  <c r="I173" i="2"/>
  <c r="H173" i="2"/>
  <c r="G173" i="2"/>
  <c r="G172" i="2"/>
  <c r="D173" i="2"/>
  <c r="G162" i="2"/>
  <c r="F167" i="2"/>
  <c r="F174" i="2" s="1"/>
  <c r="J126" i="2" l="1"/>
  <c r="I126" i="2"/>
  <c r="H126" i="2"/>
  <c r="G126" i="2"/>
  <c r="F35" i="2" l="1"/>
  <c r="J172" i="2" l="1"/>
  <c r="I172" i="2"/>
  <c r="H172" i="2"/>
  <c r="J171" i="2"/>
  <c r="I171" i="2"/>
  <c r="H171" i="2"/>
  <c r="G171" i="2"/>
  <c r="D171" i="2"/>
  <c r="K168" i="2"/>
  <c r="K167" i="2"/>
  <c r="K166" i="2"/>
  <c r="F166" i="2"/>
  <c r="F173" i="2" s="1"/>
  <c r="K165" i="2"/>
  <c r="F165" i="2"/>
  <c r="F172" i="2" s="1"/>
  <c r="K164" i="2"/>
  <c r="F164" i="2"/>
  <c r="F171" i="2" s="1"/>
  <c r="K163" i="2"/>
  <c r="J162" i="2"/>
  <c r="K162" i="2" s="1"/>
  <c r="I162" i="2"/>
  <c r="H162" i="2"/>
  <c r="E162" i="2"/>
  <c r="D162" i="2"/>
  <c r="J155" i="2"/>
  <c r="I155" i="2"/>
  <c r="H155" i="2"/>
  <c r="G155" i="2"/>
  <c r="F155" i="2"/>
  <c r="C147" i="2"/>
  <c r="J146" i="2"/>
  <c r="I146" i="2"/>
  <c r="H146" i="2"/>
  <c r="G146" i="2"/>
  <c r="F146" i="2"/>
  <c r="C146" i="2"/>
  <c r="J145" i="2"/>
  <c r="I145" i="2"/>
  <c r="H145" i="2"/>
  <c r="G145" i="2"/>
  <c r="D145" i="2"/>
  <c r="C145" i="2"/>
  <c r="J144" i="2"/>
  <c r="I144" i="2"/>
  <c r="H144" i="2"/>
  <c r="G144" i="2"/>
  <c r="C144" i="2"/>
  <c r="J143" i="2"/>
  <c r="I143" i="2"/>
  <c r="H143" i="2"/>
  <c r="G143" i="2"/>
  <c r="C143" i="2"/>
  <c r="J142" i="2"/>
  <c r="I142" i="2"/>
  <c r="H142" i="2"/>
  <c r="G142" i="2"/>
  <c r="F142" i="2"/>
  <c r="C142" i="2"/>
  <c r="J141" i="2"/>
  <c r="I141" i="2"/>
  <c r="H141" i="2"/>
  <c r="G141" i="2"/>
  <c r="K139" i="2"/>
  <c r="K138" i="2"/>
  <c r="F145" i="2"/>
  <c r="K137" i="2"/>
  <c r="K136" i="2"/>
  <c r="F143" i="2"/>
  <c r="K135" i="2"/>
  <c r="K134" i="2"/>
  <c r="F133" i="2"/>
  <c r="J133" i="2"/>
  <c r="K133" i="2" s="1"/>
  <c r="I133" i="2"/>
  <c r="I140" i="2" s="1"/>
  <c r="H133" i="2"/>
  <c r="H140" i="2" s="1"/>
  <c r="G133" i="2"/>
  <c r="E133" i="2"/>
  <c r="D133" i="2"/>
  <c r="C133" i="2"/>
  <c r="F126" i="2"/>
  <c r="E126" i="2"/>
  <c r="D126" i="2"/>
  <c r="A113" i="2"/>
  <c r="F112" i="2"/>
  <c r="F111" i="2"/>
  <c r="F110" i="2"/>
  <c r="F109" i="2"/>
  <c r="J108" i="2"/>
  <c r="I108" i="2"/>
  <c r="H108" i="2"/>
  <c r="G108" i="2"/>
  <c r="D108" i="2"/>
  <c r="C108" i="2"/>
  <c r="F107" i="2"/>
  <c r="F106" i="2"/>
  <c r="F105" i="2"/>
  <c r="F104" i="2"/>
  <c r="J103" i="2"/>
  <c r="I103" i="2"/>
  <c r="H103" i="2"/>
  <c r="G103" i="2"/>
  <c r="D103" i="2"/>
  <c r="C103" i="2"/>
  <c r="F98" i="2"/>
  <c r="J97" i="2"/>
  <c r="I97" i="2"/>
  <c r="H97" i="2"/>
  <c r="G97" i="2"/>
  <c r="F97" i="2"/>
  <c r="C91" i="2"/>
  <c r="F94" i="2"/>
  <c r="F93" i="2"/>
  <c r="J92" i="2"/>
  <c r="I92" i="2"/>
  <c r="H92" i="2"/>
  <c r="G92" i="2"/>
  <c r="F78" i="2"/>
  <c r="F77" i="2"/>
  <c r="K76" i="2"/>
  <c r="F76" i="2"/>
  <c r="K75" i="2"/>
  <c r="K74" i="2"/>
  <c r="K73" i="2"/>
  <c r="K72" i="2"/>
  <c r="F72" i="2"/>
  <c r="K71" i="2"/>
  <c r="F71" i="2"/>
  <c r="K70" i="2"/>
  <c r="F70" i="2"/>
  <c r="K69" i="2"/>
  <c r="F69" i="2"/>
  <c r="K68" i="2"/>
  <c r="F68" i="2"/>
  <c r="K67" i="2"/>
  <c r="F67" i="2"/>
  <c r="J66" i="2"/>
  <c r="I66" i="2"/>
  <c r="I81" i="2" s="1"/>
  <c r="H66" i="2"/>
  <c r="H81" i="2" s="1"/>
  <c r="G66" i="2"/>
  <c r="G81" i="2" s="1"/>
  <c r="E66" i="2"/>
  <c r="E81" i="2" s="1"/>
  <c r="D66" i="2"/>
  <c r="D81" i="2" s="1"/>
  <c r="D82" i="2" s="1"/>
  <c r="C66" i="2"/>
  <c r="C81" i="2" s="1"/>
  <c r="K65" i="2"/>
  <c r="F65" i="2"/>
  <c r="K64" i="2"/>
  <c r="F64" i="2"/>
  <c r="K63" i="2"/>
  <c r="F63" i="2"/>
  <c r="K62" i="2"/>
  <c r="F62" i="2"/>
  <c r="K61" i="2"/>
  <c r="F61" i="2"/>
  <c r="K60" i="2"/>
  <c r="F60" i="2"/>
  <c r="K59" i="2"/>
  <c r="F59" i="2"/>
  <c r="K57" i="2"/>
  <c r="F57" i="2"/>
  <c r="K56" i="2"/>
  <c r="F55" i="2"/>
  <c r="F54" i="2"/>
  <c r="F53" i="2"/>
  <c r="F52" i="2"/>
  <c r="J51" i="2"/>
  <c r="I51" i="2"/>
  <c r="H51" i="2"/>
  <c r="G51" i="2"/>
  <c r="C51" i="2"/>
  <c r="F50" i="2"/>
  <c r="F49" i="2"/>
  <c r="J48" i="2"/>
  <c r="I48" i="2"/>
  <c r="H48" i="2"/>
  <c r="G48" i="2"/>
  <c r="F44" i="2"/>
  <c r="E44" i="2"/>
  <c r="E36" i="2" s="1"/>
  <c r="F43" i="2"/>
  <c r="F42" i="2"/>
  <c r="F41" i="2"/>
  <c r="F40" i="2"/>
  <c r="F39" i="2"/>
  <c r="F38" i="2"/>
  <c r="I36" i="2"/>
  <c r="H36" i="2"/>
  <c r="F34" i="2"/>
  <c r="F33" i="2" s="1"/>
  <c r="E80" i="2"/>
  <c r="C33" i="2"/>
  <c r="F108" i="2" l="1"/>
  <c r="G91" i="2"/>
  <c r="E82" i="2"/>
  <c r="C36" i="2"/>
  <c r="F51" i="2"/>
  <c r="G80" i="2"/>
  <c r="F103" i="2"/>
  <c r="C82" i="2"/>
  <c r="F48" i="2"/>
  <c r="J91" i="2"/>
  <c r="D91" i="2"/>
  <c r="E91" i="2"/>
  <c r="F92" i="2"/>
  <c r="I91" i="2"/>
  <c r="H91" i="2"/>
  <c r="F162" i="2"/>
  <c r="G140" i="2"/>
  <c r="J140" i="2"/>
  <c r="F140" i="2"/>
  <c r="H80" i="2"/>
  <c r="I80" i="2"/>
  <c r="J36" i="2"/>
  <c r="J80" i="2"/>
  <c r="J81" i="2"/>
  <c r="K66" i="2"/>
  <c r="F141" i="2"/>
  <c r="F144" i="2"/>
  <c r="J82" i="2" l="1"/>
  <c r="F91" i="2"/>
  <c r="G36" i="2"/>
  <c r="F37" i="2"/>
  <c r="F36" i="2" s="1"/>
  <c r="F80" i="2" l="1"/>
  <c r="F82" i="2" s="1"/>
</calcChain>
</file>

<file path=xl/sharedStrings.xml><?xml version="1.0" encoding="utf-8"?>
<sst xmlns="http://schemas.openxmlformats.org/spreadsheetml/2006/main" count="233" uniqueCount="173">
  <si>
    <t>Додаток</t>
  </si>
  <si>
    <t>"ПОГОДЖЕНО"</t>
  </si>
  <si>
    <t>Проект</t>
  </si>
  <si>
    <t>Уточнений</t>
  </si>
  <si>
    <t>Зміни</t>
  </si>
  <si>
    <t>Х</t>
  </si>
  <si>
    <t>зробити позначку "Х"</t>
  </si>
  <si>
    <t>Рік</t>
  </si>
  <si>
    <t>Коди</t>
  </si>
  <si>
    <t>Назва підприємства</t>
  </si>
  <si>
    <t>КОМУНАЛЬНЕ ПІДПРИЄМСТВО "КОЗЯТИНСЬКА ЦЕНТРАЛЬНА РАЙОННА ЛІКАРНЯ"</t>
  </si>
  <si>
    <t xml:space="preserve">за ЄДРПОУ </t>
  </si>
  <si>
    <t>35814729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</si>
  <si>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</si>
  <si>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</si>
  <si>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</si>
  <si>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</si>
  <si>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</si>
  <si>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</si>
  <si>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</si>
  <si>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</si>
  <si>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</si>
  <si>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</si>
  <si>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</si>
  <si>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</si>
  <si>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</si>
  <si>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</si>
  <si>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</si>
  <si>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</si>
  <si>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</si>
  <si>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</si>
  <si>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</si>
  <si>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</si>
  <si>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</si>
  <si>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</si>
  <si>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</si>
  <si>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</si>
  <si>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</si>
  <si>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</si>
  <si>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(04342)23041</t>
  </si>
  <si>
    <t>Прізвище та ініціали керівника</t>
  </si>
  <si>
    <t>Забазнова Оксана Анатоліївна</t>
  </si>
  <si>
    <t>тис. грн.</t>
  </si>
  <si>
    <t>Найменування показника</t>
  </si>
  <si>
    <t xml:space="preserve">Код рядка </t>
  </si>
  <si>
    <t>У тому числі за кварталами  планового року</t>
  </si>
  <si>
    <t xml:space="preserve">І  </t>
  </si>
  <si>
    <t xml:space="preserve">ІІ  </t>
  </si>
  <si>
    <t>ІІІ</t>
  </si>
  <si>
    <t xml:space="preserve">ІV </t>
  </si>
  <si>
    <t>I.Формування фінансових результатів</t>
  </si>
  <si>
    <t>Доходи</t>
  </si>
  <si>
    <t>Дохід (виручка) від реалізації продукції (товарів, робіт, послуг)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</si>
  <si>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</si>
  <si>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</si>
  <si>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Дохід з місцевого бюджету:</t>
  </si>
  <si>
    <t>Дохід з місцевого бюджету  за програмою підтримки «Комунальні підприємства охорони здоров’я Козятинської міської територіальної громади на 2022-2024 роки»</t>
  </si>
  <si>
    <t>оплата комунальних послуг</t>
  </si>
  <si>
    <t>погашення заборгованості по заробітній платі</t>
  </si>
  <si>
    <t>будівельні матеріали, проведення ремонту відділень власними силами</t>
  </si>
  <si>
    <t xml:space="preserve">капітальний ремонт приміщень  з коштів місцевого бюджету </t>
  </si>
  <si>
    <t xml:space="preserve">придбання (виготовлення) основних засобів з коштів місцевого бюджету </t>
  </si>
  <si>
    <t xml:space="preserve">реконструкція приміщень  з коштів місцевого бюджету </t>
  </si>
  <si>
    <t xml:space="preserve">Дохід з місцевого бюджету за програмою " Здоров'я жителів Козятинської територіальної громади на 2022-2024роки" </t>
  </si>
  <si>
    <t>медикаменти, ПММ та ємкості для води</t>
  </si>
  <si>
    <t>проведення медичних оглядів військово-лікарської комісії</t>
  </si>
  <si>
    <t>Дохід за цільовими програмами, у тому числі:</t>
  </si>
  <si>
    <t>Підтримка інших громад (покриття витрат на проведення медичних оглядів та лікування населення громад)</t>
  </si>
  <si>
    <t>Мінветеранів</t>
  </si>
  <si>
    <t>Інші доходи  ,у т.ч.:</t>
  </si>
  <si>
    <t>дохід від операційної оренди активів</t>
  </si>
  <si>
    <t>дохід від реалізації необоротних активів</t>
  </si>
  <si>
    <t>-</t>
  </si>
  <si>
    <t>від отриманих благодійних внесків, грантів та дарунків</t>
  </si>
  <si>
    <t>від додаткової (господарської) діяльності</t>
  </si>
  <si>
    <t>Залишок коштів, що надійшли від Національної служби здоров'я України та на інших рахунках станом 01.01.2023 р</t>
  </si>
  <si>
    <t>Державний бюджет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</si>
  <si>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</si>
  <si>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</si>
  <si>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</si>
  <si>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</si>
  <si>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</si>
  <si>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</si>
  <si>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</si>
  <si>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</si>
  <si>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 ( за програмою розвитку комунальних підприємств охорони здоров'я Козятинської територіальної громади на 2022 рік),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</si>
  <si>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</si>
  <si>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</si>
  <si>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</si>
  <si>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</si>
  <si>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</si>
  <si>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</si>
  <si>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</si>
  <si>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</si>
  <si>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</si>
  <si>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</si>
  <si>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 xml:space="preserve">Інші видатки, у т.ч. </t>
  </si>
  <si>
    <t xml:space="preserve">реконструкція приміщень (капітальний ремонт) </t>
  </si>
  <si>
    <t>Резервний фонд</t>
  </si>
  <si>
    <t>Усього доходів</t>
  </si>
  <si>
    <t>Усього витрат</t>
  </si>
  <si>
    <t>Фінансовий результат</t>
  </si>
  <si>
    <t>ІІ.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</si>
  <si>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</si>
  <si>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домісцевих бюджетів (податкові платежі)</t>
  </si>
  <si>
    <t>Інші податки , збори на користь держави</t>
  </si>
  <si>
    <t>Податкова заборгованість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</si>
  <si>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</si>
  <si>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</si>
  <si>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</si>
  <si>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</si>
  <si>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придбання (виготовлення) основних засобів, них:</t>
  </si>
  <si>
    <t>придбання (виготовлення) основних засобів з коштів місцевого бюджету (інших громад)</t>
  </si>
  <si>
    <t>придбання (виготовлення) основних засобів, з власних коштів підприємства (розподілення залишку)- залишок коштів з НСЗУ</t>
  </si>
  <si>
    <t>придбання (виготовлення) інших необоротних матеріальних активів</t>
  </si>
  <si>
    <t>придбання (створення) благодійні внески</t>
  </si>
  <si>
    <t>модернізація, модифікація (добудова, дообладнання, реконструкція) основних засобів, з них:</t>
  </si>
  <si>
    <t>модернізація, модифікація (добудова, дообладнання, реконструкція) основних засобів з коштів місцевого бюджету</t>
  </si>
  <si>
    <t>модернізація, модифікація (добудова, дообладнання, реконструкція) основних засобів, з власних коштів підприємства (розподілення залишку)</t>
  </si>
  <si>
    <t>капітальний ремонт з коштів місцевого бюджету</t>
  </si>
  <si>
    <t>Вартість основних засобів</t>
  </si>
  <si>
    <t>ІV. Фінансова діяльність</t>
  </si>
  <si>
    <t>Доходи від інвестиційної діяльності , у т. ч.:</t>
  </si>
  <si>
    <t xml:space="preserve">кредити </t>
  </si>
  <si>
    <t>позики</t>
  </si>
  <si>
    <t>депозити</t>
  </si>
  <si>
    <t xml:space="preserve">Інші надходження </t>
  </si>
  <si>
    <t>Витрати від фінансової діяльності за зобов’язаннями, у т. ч.:</t>
  </si>
  <si>
    <t xml:space="preserve">Інші витрати </t>
  </si>
  <si>
    <t>V.Коефіцієнтний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</si>
  <si>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</si>
  <si>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</si>
  <si>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стого доходу від реалізацї продукції (товарів, робіт,послуг)</t>
  </si>
  <si>
    <t>Коефіцієнт зносу основних засобів</t>
  </si>
  <si>
    <t>VI.Звіт профінансовий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</si>
  <si>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</si>
  <si>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</si>
  <si>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</si>
  <si>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</si>
  <si>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</si>
  <si>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VІ. Дані про персонал та оплата праці</t>
  </si>
  <si>
    <t>Середня кількість посад (фактично зайнятих штатними працівниками, зовнішніми сумісниками та працівниками, що працюють за цивільно-правовими договорами), у т.ч.:</t>
  </si>
  <si>
    <t xml:space="preserve">           Керівник</t>
  </si>
  <si>
    <t xml:space="preserve">          Лікарі</t>
  </si>
  <si>
    <t xml:space="preserve">          Спеціалісти (не медики) </t>
  </si>
  <si>
    <t xml:space="preserve">          Середній медичний персонал </t>
  </si>
  <si>
    <t xml:space="preserve">          Молодший медичний персонал</t>
  </si>
  <si>
    <t xml:space="preserve">          Інший персонал</t>
  </si>
  <si>
    <t>Фонд оплати праці з нарахуванням, у т.ч.</t>
  </si>
  <si>
    <t>Середньомісячні виплати на оплату праці на одного працівника</t>
  </si>
  <si>
    <t>26800*1,3*1,22=42505</t>
  </si>
  <si>
    <t>20000*1,22=24400</t>
  </si>
  <si>
    <t>14000*1,22=17080</t>
  </si>
  <si>
    <t>13500*1,22=16470</t>
  </si>
  <si>
    <t>6870*1,22=8400</t>
  </si>
  <si>
    <t>6500*1,22=7930</t>
  </si>
  <si>
    <t>Заборгованість за  заробітною платою, у т.ч.</t>
  </si>
  <si>
    <t>Дані про персонал та оплата праці по госпрозрахунку</t>
  </si>
  <si>
    <t xml:space="preserve">    Директор</t>
  </si>
  <si>
    <t>Оксана ЗАБАЗНОВА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</si>
  <si>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</si>
  <si>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</si>
  <si>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</si>
  <si>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Факт  2023р.</t>
  </si>
  <si>
    <t>"____" ___________ 202__ р.</t>
  </si>
  <si>
    <t>Фінансовий план 2024р. (затверджений зі змінами)</t>
  </si>
  <si>
    <t>Факт  2024р.</t>
  </si>
  <si>
    <r>
      <t xml:space="preserve">  ФІНАНСОВИЙ ПЛАН ПІДПРИЄМСТВА НА</t>
    </r>
    <r>
      <rPr>
        <b/>
        <u/>
        <sz val="14"/>
        <rFont val="Times New Roman"/>
        <family val="1"/>
        <charset val="204"/>
      </rPr>
      <t xml:space="preserve"> 2025</t>
    </r>
    <r>
      <rPr>
        <b/>
        <sz val="14"/>
        <rFont val="Times New Roman"/>
        <family val="1"/>
        <charset val="204"/>
      </rPr>
      <t xml:space="preserve"> рік</t>
    </r>
  </si>
  <si>
    <t>Олександр  ЯСІНСЬКИЙ</t>
  </si>
  <si>
    <t>Заступник начальника управління соціальної політики Козятинської міської ради</t>
  </si>
  <si>
    <t>Плановий рік  (усього),  2025р.</t>
  </si>
  <si>
    <r>
      <t>від_20.12.</t>
    </r>
    <r>
      <rPr>
        <u/>
        <sz val="10"/>
        <rFont val="Times New Roman"/>
        <family val="1"/>
        <charset val="204"/>
      </rPr>
      <t>2024</t>
    </r>
    <r>
      <rPr>
        <sz val="10"/>
        <rFont val="Times New Roman"/>
        <family val="1"/>
        <charset val="204"/>
      </rPr>
      <t xml:space="preserve"> р. № 1817-VІІІ</t>
    </r>
  </si>
  <si>
    <r>
      <t xml:space="preserve">до рішення  </t>
    </r>
    <r>
      <rPr>
        <u/>
        <sz val="10"/>
        <rFont val="Times New Roman"/>
        <family val="1"/>
        <charset val="204"/>
      </rPr>
      <t xml:space="preserve">57 </t>
    </r>
    <r>
      <rPr>
        <sz val="10"/>
        <rFont val="Times New Roman"/>
        <family val="1"/>
        <charset val="204"/>
      </rPr>
      <t xml:space="preserve"> сесії   міської ради 8 скликання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</si>
</sst>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_);_(* \(#,##0.0\);_(* &quot;-&quot;_);_(@_)"/>
    <numFmt numFmtId="165" formatCode="_-* #,##0.0\ _₴_-;\-* #,##0.0\ _₴_-;_-* &quot;-&quot;?\ _₴_-;_-@_-"/>
    <numFmt numFmtId="166" formatCode="_-* #,##0.0\ _₽_-;\-* #,##0.0\ _₽_-;_-* &quot;-&quot;?\ _₽_-;_-@_-"/>
    <numFmt numFmtId="167" formatCode="_(* #,##0_);_(* \(#,##0\);_(* &quot;-&quot;_);_(@_)"/>
    <numFmt numFmtId="168" formatCode="_(* #,##0.00_);_(* \(#,##0.00\);_(* &quot;-&quot;_);_(@_)"/>
    <numFmt numFmtId="169" formatCode="_-* #,##0.00\ _₽_-;\-* #,##0.00\ _₽_-;_-* &quot;-&quot;??\ _₽_-;_-@_-"/>
    <numFmt numFmtId="170" formatCode="#,##0.0"/>
    <numFmt numFmtId="171" formatCode="#,##0.0_ ;\-#,##0.0\ "/>
    <numFmt numFmtId="172" formatCode="0.0"/>
  </numFmts>
  <fonts count="18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3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64" fontId="1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6" fontId="8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quotePrefix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6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2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vertical="center" wrapText="1"/>
    </xf>
    <xf numFmtId="164" fontId="8" fillId="2" borderId="5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8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168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168" fontId="8" fillId="0" borderId="2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8" fontId="1" fillId="4" borderId="2" xfId="0" applyNumberFormat="1" applyFont="1" applyFill="1" applyBorder="1" applyAlignment="1">
      <alignment vertical="center" wrapText="1"/>
    </xf>
    <xf numFmtId="168" fontId="1" fillId="4" borderId="2" xfId="0" applyNumberFormat="1" applyFont="1" applyFill="1" applyBorder="1" applyAlignment="1">
      <alignment horizontal="center" vertical="center" wrapText="1"/>
    </xf>
    <xf numFmtId="168" fontId="8" fillId="4" borderId="2" xfId="0" applyNumberFormat="1" applyFont="1" applyFill="1" applyBorder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8" fontId="1" fillId="0" borderId="2" xfId="0" applyNumberFormat="1" applyFont="1" applyFill="1" applyBorder="1" applyAlignment="1">
      <alignment vertical="center" wrapText="1"/>
    </xf>
    <xf numFmtId="168" fontId="8" fillId="0" borderId="2" xfId="0" applyNumberFormat="1" applyFont="1" applyFill="1" applyBorder="1" applyAlignment="1">
      <alignment vertical="center" wrapText="1"/>
    </xf>
    <xf numFmtId="168" fontId="1" fillId="0" borderId="2" xfId="0" applyNumberFormat="1" applyFont="1" applyFill="1" applyBorder="1" applyAlignment="1">
      <alignment horizontal="center" vertical="center" wrapText="1"/>
    </xf>
    <xf numFmtId="170" fontId="1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4" fontId="15" fillId="0" borderId="0" xfId="0" applyNumberFormat="1" applyFont="1" applyAlignment="1">
      <alignment vertical="center"/>
    </xf>
    <xf numFmtId="164" fontId="16" fillId="4" borderId="2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164" fontId="17" fillId="4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8" fontId="17" fillId="4" borderId="2" xfId="0" applyNumberFormat="1" applyFont="1" applyFill="1" applyBorder="1" applyAlignment="1">
      <alignment horizontal="center" vertical="center" wrapText="1"/>
    </xf>
    <xf numFmtId="168" fontId="17" fillId="0" borderId="2" xfId="0" applyNumberFormat="1" applyFont="1" applyBorder="1" applyAlignment="1">
      <alignment horizontal="center" vertical="center" wrapText="1"/>
    </xf>
    <xf numFmtId="168" fontId="1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70" fontId="8" fillId="4" borderId="2" xfId="0" applyNumberFormat="1" applyFont="1" applyFill="1" applyBorder="1" applyAlignment="1">
      <alignment horizontal="right" vertical="center" wrapText="1"/>
    </xf>
    <xf numFmtId="170" fontId="8" fillId="0" borderId="2" xfId="0" applyNumberFormat="1" applyFont="1" applyFill="1" applyBorder="1" applyAlignment="1">
      <alignment horizontal="right" vertical="center" wrapText="1"/>
    </xf>
    <xf numFmtId="170" fontId="8" fillId="0" borderId="2" xfId="0" applyNumberFormat="1" applyFont="1" applyBorder="1" applyAlignment="1">
      <alignment horizontal="right" vertical="center" wrapText="1"/>
    </xf>
    <xf numFmtId="170" fontId="1" fillId="4" borderId="2" xfId="0" applyNumberFormat="1" applyFont="1" applyFill="1" applyBorder="1" applyAlignment="1">
      <alignment horizontal="right" vertical="center" wrapText="1"/>
    </xf>
    <xf numFmtId="170" fontId="1" fillId="0" borderId="2" xfId="0" applyNumberFormat="1" applyFont="1" applyFill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171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left" vertical="center"/>
    </xf>
    <xf numFmtId="166" fontId="1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 wrapText="1"/>
    </xf>
    <xf numFmtId="172" fontId="1" fillId="0" borderId="0" xfId="0" applyNumberFormat="1" applyFont="1" applyBorder="1" applyAlignment="1">
      <alignment vertical="center"/>
    </xf>
    <xf numFmtId="172" fontId="1" fillId="0" borderId="0" xfId="0" applyNumberFormat="1" applyFont="1" applyBorder="1" applyAlignment="1">
      <alignment horizontal="right" vertical="center"/>
    </xf>
    <xf numFmtId="172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left" vertical="center" wrapText="1"/>
    </xf>
    <xf numFmtId="172" fontId="8" fillId="0" borderId="0" xfId="0" applyNumberFormat="1" applyFont="1" applyBorder="1" applyAlignment="1">
      <alignment vertical="center"/>
    </xf>
    <xf numFmtId="169" fontId="1" fillId="0" borderId="0" xfId="0" applyNumberFormat="1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left" vertical="center"/>
    </xf>
    <xf numFmtId="171" fontId="1" fillId="0" borderId="0" xfId="0" applyNumberFormat="1" applyFont="1" applyBorder="1" applyAlignment="1">
      <alignment vertical="center"/>
    </xf>
    <xf numFmtId="169" fontId="1" fillId="0" borderId="0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70" fontId="1" fillId="0" borderId="5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178"/>
  <sheetViews>
    <sheetView tabSelected="1" topLeftCell="B1" zoomScale="90" zoomScaleNormal="90" workbookViewId="0">
      <selection activeCell="I3" sqref="I3:J3"/>
    </sheetView>
  </sheetViews>
  <sheetFormatPr defaultColWidth="9.140625" defaultRowHeight="18.75" x14ac:dyDescent="0.2"/>
  <cols>
    <col min="1" max="1" width="92.85546875" style="1" customWidth="1"/>
    <col min="2" max="2" width="11.28515625" style="2" customWidth="1"/>
    <col min="3" max="3" width="16.28515625" style="2" customWidth="1"/>
    <col min="4" max="4" width="15.42578125" style="2" customWidth="1"/>
    <col min="5" max="5" width="15.42578125" style="3" customWidth="1"/>
    <col min="6" max="6" width="19.7109375" style="71" customWidth="1"/>
    <col min="7" max="7" width="18.85546875" style="80" customWidth="1"/>
    <col min="8" max="8" width="19.5703125" style="1" customWidth="1"/>
    <col min="9" max="9" width="21.28515625" style="1" customWidth="1"/>
    <col min="10" max="10" width="17.140625" style="1" customWidth="1"/>
    <col min="11" max="11" width="14.42578125" style="1" hidden="1" customWidth="1"/>
    <col min="12" max="12" width="16.5703125" style="1" customWidth="1"/>
    <col min="13" max="13" width="17.140625" style="1" customWidth="1"/>
    <col min="14" max="14" width="16.7109375" style="1" customWidth="1"/>
    <col min="15" max="15" width="16.85546875" style="1" customWidth="1"/>
    <col min="16" max="16" width="17.7109375" style="1" customWidth="1"/>
    <col min="17" max="17" width="14.7109375" style="1" bestFit="1" customWidth="1"/>
    <col min="18" max="16384" width="9.140625" style="1"/>
  </cols>
  <sheetData>
    <row r="1" spans="1:12" x14ac:dyDescent="0.2">
      <c r="F1" s="97"/>
      <c r="J1" s="1" t="s">
        <v>0</v>
      </c>
    </row>
    <row r="2" spans="1:12" ht="25.5" customHeight="1" x14ac:dyDescent="0.2">
      <c r="F2" s="97"/>
      <c r="J2" s="4" t="s">
        <v>172</v>
      </c>
    </row>
    <row r="3" spans="1:12" x14ac:dyDescent="0.2">
      <c r="F3" s="97"/>
      <c r="I3" s="165" t="s">
        <v>171</v>
      </c>
      <c r="J3" s="165"/>
    </row>
    <row r="4" spans="1:12" ht="20.25" x14ac:dyDescent="0.2">
      <c r="A4" s="5" t="s">
        <v>1</v>
      </c>
      <c r="D4" s="6"/>
      <c r="F4" s="97"/>
      <c r="H4" s="5"/>
      <c r="I4" s="5"/>
      <c r="J4" s="5"/>
    </row>
    <row r="5" spans="1:12" ht="36" customHeight="1" x14ac:dyDescent="0.2">
      <c r="A5" s="166" t="s">
        <v>169</v>
      </c>
      <c r="B5" s="167"/>
      <c r="C5" s="167"/>
      <c r="F5" s="97"/>
      <c r="G5" s="81"/>
      <c r="H5" s="7"/>
      <c r="I5" s="7"/>
      <c r="J5" s="7"/>
    </row>
    <row r="6" spans="1:12" ht="20.25" x14ac:dyDescent="0.2">
      <c r="A6" s="168" t="s">
        <v>168</v>
      </c>
      <c r="B6" s="169"/>
      <c r="C6" s="169"/>
      <c r="F6" s="97"/>
      <c r="G6" s="82"/>
      <c r="H6" s="7"/>
      <c r="I6" s="7"/>
      <c r="J6" s="7"/>
    </row>
    <row r="7" spans="1:12" ht="20.25" x14ac:dyDescent="0.2">
      <c r="A7" s="170" t="s">
        <v>164</v>
      </c>
      <c r="B7" s="170"/>
      <c r="C7" s="170"/>
      <c r="F7" s="97"/>
      <c r="H7" s="5"/>
      <c r="J7" s="5"/>
      <c r="L7" s="103">
        <v>45617</v>
      </c>
    </row>
    <row r="8" spans="1:12" x14ac:dyDescent="0.2">
      <c r="F8" s="97"/>
      <c r="I8" s="8" t="s">
        <v>2</v>
      </c>
      <c r="J8" s="9" t="s">
        <v>5</v>
      </c>
    </row>
    <row r="9" spans="1:12" x14ac:dyDescent="0.2">
      <c r="F9" s="97"/>
      <c r="I9" s="8" t="s">
        <v>3</v>
      </c>
      <c r="J9" s="9"/>
    </row>
    <row r="10" spans="1:12" x14ac:dyDescent="0.2">
      <c r="F10" s="97"/>
      <c r="I10" s="8" t="s">
        <v>4</v>
      </c>
      <c r="J10" s="2"/>
    </row>
    <row r="11" spans="1:12" x14ac:dyDescent="0.2">
      <c r="F11" s="97"/>
      <c r="I11" s="171" t="s">
        <v>6</v>
      </c>
      <c r="J11" s="172"/>
    </row>
    <row r="12" spans="1:12" x14ac:dyDescent="0.2">
      <c r="F12" s="97"/>
    </row>
    <row r="13" spans="1:12" s="11" customFormat="1" ht="15.75" x14ac:dyDescent="0.2">
      <c r="A13" s="10" t="s">
        <v>7</v>
      </c>
      <c r="B13" s="162">
        <v>2024</v>
      </c>
      <c r="C13" s="158"/>
      <c r="D13" s="158"/>
      <c r="E13" s="158"/>
      <c r="F13" s="158"/>
      <c r="G13" s="158"/>
      <c r="H13" s="163"/>
      <c r="I13" s="164" t="s">
        <v>8</v>
      </c>
      <c r="J13" s="164"/>
    </row>
    <row r="14" spans="1:12" s="11" customFormat="1" ht="15.75" x14ac:dyDescent="0.2">
      <c r="A14" s="12" t="s">
        <v>9</v>
      </c>
      <c r="B14" s="157" t="s">
        <v>10</v>
      </c>
      <c r="C14" s="157"/>
      <c r="D14" s="157"/>
      <c r="E14" s="157"/>
      <c r="F14" s="157"/>
      <c r="G14" s="157"/>
      <c r="H14" s="157"/>
      <c r="I14" s="10" t="s">
        <v>11</v>
      </c>
      <c r="J14" s="13" t="s">
        <v>12</v>
      </c>
    </row>
    <row r="15" spans="1:12" s="11" customFormat="1" ht="15.75" x14ac:dyDescent="0.2">
      <c r="A15" s="12" t="s">
        <v>13</v>
      </c>
      <c r="B15" s="157" t="s">
        <v>14</v>
      </c>
      <c r="C15" s="157"/>
      <c r="D15" s="157"/>
      <c r="E15" s="157"/>
      <c r="F15" s="157"/>
      <c r="G15" s="83"/>
      <c r="H15" s="14"/>
      <c r="I15" s="10" t="s">
        <v>15</v>
      </c>
      <c r="J15" s="102"/>
    </row>
    <row r="16" spans="1:12" s="11" customFormat="1" ht="15.75" x14ac:dyDescent="0.2">
      <c r="A16" s="12" t="s">
        <v>16</v>
      </c>
      <c r="B16" s="157" t="s">
        <v>17</v>
      </c>
      <c r="C16" s="157"/>
      <c r="D16" s="157"/>
      <c r="E16" s="157"/>
      <c r="F16" s="157"/>
      <c r="G16" s="159"/>
      <c r="H16" s="14"/>
      <c r="I16" s="10" t="s">
        <v>18</v>
      </c>
      <c r="J16" s="102"/>
    </row>
    <row r="17" spans="1:12" s="11" customFormat="1" ht="15.75" x14ac:dyDescent="0.2">
      <c r="A17" s="12" t="s">
        <v>19</v>
      </c>
      <c r="B17" s="157" t="s">
        <v>20</v>
      </c>
      <c r="C17" s="157"/>
      <c r="D17" s="157"/>
      <c r="E17" s="157"/>
      <c r="F17" s="157"/>
      <c r="G17" s="160"/>
      <c r="H17" s="161"/>
      <c r="I17" s="10" t="s">
        <v>21</v>
      </c>
      <c r="J17" s="102"/>
    </row>
    <row r="18" spans="1:12" s="11" customFormat="1" ht="15.75" x14ac:dyDescent="0.2">
      <c r="A18" s="12" t="s">
        <v>22</v>
      </c>
      <c r="B18" s="157" t="s">
        <v>23</v>
      </c>
      <c r="C18" s="157"/>
      <c r="D18" s="157"/>
      <c r="E18" s="157"/>
      <c r="F18" s="157"/>
      <c r="G18" s="157"/>
      <c r="H18" s="157"/>
      <c r="I18" s="10" t="s">
        <v>24</v>
      </c>
      <c r="J18" s="102"/>
    </row>
    <row r="19" spans="1:12" s="11" customFormat="1" ht="15.75" x14ac:dyDescent="0.2">
      <c r="A19" s="12" t="s">
        <v>25</v>
      </c>
      <c r="B19" s="157" t="s">
        <v>26</v>
      </c>
      <c r="C19" s="157"/>
      <c r="D19" s="157"/>
      <c r="E19" s="157"/>
      <c r="F19" s="157"/>
      <c r="G19" s="84"/>
      <c r="H19" s="16"/>
      <c r="I19" s="10" t="s">
        <v>27</v>
      </c>
      <c r="J19" s="17" t="s">
        <v>28</v>
      </c>
    </row>
    <row r="20" spans="1:12" s="11" customFormat="1" ht="31.5" x14ac:dyDescent="0.2">
      <c r="A20" s="12" t="s">
        <v>29</v>
      </c>
      <c r="B20" s="157" t="s">
        <v>30</v>
      </c>
      <c r="C20" s="157"/>
      <c r="D20" s="157"/>
      <c r="E20" s="157"/>
      <c r="F20" s="157"/>
      <c r="G20" s="85"/>
      <c r="H20" s="101"/>
      <c r="I20" s="18" t="s">
        <v>31</v>
      </c>
      <c r="J20" s="19" t="s">
        <v>5</v>
      </c>
    </row>
    <row r="21" spans="1:12" s="11" customFormat="1" ht="31.5" x14ac:dyDescent="0.2">
      <c r="A21" s="12" t="s">
        <v>32</v>
      </c>
      <c r="B21" s="157" t="s">
        <v>33</v>
      </c>
      <c r="C21" s="157"/>
      <c r="D21" s="157"/>
      <c r="E21" s="157"/>
      <c r="F21" s="157"/>
      <c r="G21" s="85"/>
      <c r="H21" s="101"/>
      <c r="I21" s="18" t="s">
        <v>34</v>
      </c>
      <c r="J21" s="20"/>
    </row>
    <row r="22" spans="1:12" s="11" customFormat="1" ht="15.75" x14ac:dyDescent="0.2">
      <c r="A22" s="12" t="s">
        <v>35</v>
      </c>
      <c r="B22" s="157">
        <v>404</v>
      </c>
      <c r="C22" s="157"/>
      <c r="D22" s="157"/>
      <c r="E22" s="157"/>
      <c r="F22" s="157"/>
      <c r="G22" s="84"/>
      <c r="H22" s="15"/>
      <c r="I22" s="15"/>
      <c r="J22" s="21"/>
    </row>
    <row r="23" spans="1:12" s="11" customFormat="1" ht="15.75" x14ac:dyDescent="0.2">
      <c r="A23" s="12" t="s">
        <v>36</v>
      </c>
      <c r="B23" s="157" t="s">
        <v>37</v>
      </c>
      <c r="C23" s="157"/>
      <c r="D23" s="157"/>
      <c r="E23" s="157"/>
      <c r="F23" s="157"/>
      <c r="G23" s="157"/>
      <c r="H23" s="14"/>
      <c r="I23" s="14"/>
      <c r="J23" s="22"/>
    </row>
    <row r="24" spans="1:12" s="11" customFormat="1" ht="15.75" x14ac:dyDescent="0.2">
      <c r="A24" s="12" t="s">
        <v>38</v>
      </c>
      <c r="B24" s="157" t="s">
        <v>39</v>
      </c>
      <c r="C24" s="157"/>
      <c r="D24" s="157"/>
      <c r="E24" s="157"/>
      <c r="F24" s="157"/>
      <c r="G24" s="86"/>
      <c r="H24" s="15"/>
      <c r="I24" s="15"/>
      <c r="J24" s="21"/>
    </row>
    <row r="25" spans="1:12" s="11" customFormat="1" ht="15.75" x14ac:dyDescent="0.2">
      <c r="A25" s="12" t="s">
        <v>40</v>
      </c>
      <c r="B25" s="157" t="s">
        <v>41</v>
      </c>
      <c r="C25" s="157"/>
      <c r="D25" s="157"/>
      <c r="E25" s="157"/>
      <c r="F25" s="157"/>
      <c r="G25" s="158"/>
      <c r="H25" s="14"/>
      <c r="I25" s="14"/>
      <c r="J25" s="22"/>
    </row>
    <row r="26" spans="1:12" x14ac:dyDescent="0.2">
      <c r="F26" s="97"/>
    </row>
    <row r="27" spans="1:12" x14ac:dyDescent="0.2">
      <c r="A27" s="151" t="s">
        <v>167</v>
      </c>
      <c r="B27" s="151"/>
      <c r="C27" s="151"/>
      <c r="D27" s="151"/>
      <c r="E27" s="151"/>
      <c r="F27" s="151"/>
      <c r="G27" s="151"/>
      <c r="H27" s="151"/>
      <c r="I27" s="151"/>
      <c r="J27" s="23" t="s">
        <v>42</v>
      </c>
    </row>
    <row r="28" spans="1:12" ht="18" customHeight="1" x14ac:dyDescent="0.2">
      <c r="A28" s="152" t="s">
        <v>43</v>
      </c>
      <c r="B28" s="153" t="s">
        <v>44</v>
      </c>
      <c r="C28" s="153" t="s">
        <v>163</v>
      </c>
      <c r="D28" s="153" t="s">
        <v>165</v>
      </c>
      <c r="E28" s="154" t="s">
        <v>166</v>
      </c>
      <c r="F28" s="155" t="s">
        <v>170</v>
      </c>
      <c r="G28" s="153" t="s">
        <v>45</v>
      </c>
      <c r="H28" s="153"/>
      <c r="I28" s="153"/>
      <c r="J28" s="153"/>
    </row>
    <row r="29" spans="1:12" ht="81.599999999999994" customHeight="1" x14ac:dyDescent="0.2">
      <c r="A29" s="152"/>
      <c r="B29" s="153"/>
      <c r="C29" s="153"/>
      <c r="D29" s="153"/>
      <c r="E29" s="154"/>
      <c r="F29" s="155"/>
      <c r="G29" s="87" t="s">
        <v>46</v>
      </c>
      <c r="H29" s="24" t="s">
        <v>47</v>
      </c>
      <c r="I29" s="24" t="s">
        <v>48</v>
      </c>
      <c r="J29" s="24" t="s">
        <v>49</v>
      </c>
    </row>
    <row r="30" spans="1:12" x14ac:dyDescent="0.2">
      <c r="A30" s="9">
        <v>1</v>
      </c>
      <c r="B30" s="25">
        <v>2</v>
      </c>
      <c r="C30" s="25">
        <v>3</v>
      </c>
      <c r="D30" s="25">
        <v>4</v>
      </c>
      <c r="E30" s="26"/>
      <c r="F30" s="72">
        <v>5</v>
      </c>
      <c r="G30" s="88">
        <v>6</v>
      </c>
      <c r="H30" s="25">
        <v>7</v>
      </c>
      <c r="I30" s="25">
        <v>8</v>
      </c>
      <c r="J30" s="25">
        <v>9</v>
      </c>
    </row>
    <row r="31" spans="1:12" x14ac:dyDescent="0.2">
      <c r="A31" s="145" t="s">
        <v>50</v>
      </c>
      <c r="B31" s="145"/>
      <c r="C31" s="145"/>
      <c r="D31" s="145"/>
      <c r="E31" s="145"/>
      <c r="F31" s="145"/>
      <c r="G31" s="145"/>
      <c r="H31" s="145"/>
      <c r="I31" s="145"/>
      <c r="J31" s="150"/>
    </row>
    <row r="32" spans="1:12" s="27" customFormat="1" x14ac:dyDescent="0.2">
      <c r="A32" s="156" t="s">
        <v>51</v>
      </c>
      <c r="B32" s="156"/>
      <c r="C32" s="156"/>
      <c r="D32" s="156"/>
      <c r="E32" s="156"/>
      <c r="F32" s="156"/>
      <c r="G32" s="156"/>
      <c r="H32" s="156"/>
      <c r="I32" s="156"/>
      <c r="J32" s="156"/>
      <c r="L32" s="112"/>
    </row>
    <row r="33" spans="1:14" s="27" customFormat="1" x14ac:dyDescent="0.2">
      <c r="A33" s="28" t="s">
        <v>52</v>
      </c>
      <c r="B33" s="29">
        <v>1010</v>
      </c>
      <c r="C33" s="31">
        <f t="shared" ref="C33" si="0">C34+C35</f>
        <v>94031</v>
      </c>
      <c r="D33" s="30">
        <f>D34+D35</f>
        <v>97357.9</v>
      </c>
      <c r="E33" s="30">
        <f>E34+E35</f>
        <v>97357.9</v>
      </c>
      <c r="F33" s="73">
        <f>F34+F35</f>
        <v>101810.50000000001</v>
      </c>
      <c r="G33" s="89">
        <f>G34+G35</f>
        <v>25271.300000000003</v>
      </c>
      <c r="H33" s="89">
        <f t="shared" ref="H33:J33" si="1">H34+H35</f>
        <v>25508.300000000003</v>
      </c>
      <c r="I33" s="89">
        <f t="shared" si="1"/>
        <v>25508.300000000003</v>
      </c>
      <c r="J33" s="89">
        <f t="shared" si="1"/>
        <v>25522.600000000002</v>
      </c>
    </row>
    <row r="34" spans="1:14" s="27" customFormat="1" ht="19.5" thickBot="1" x14ac:dyDescent="0.25">
      <c r="A34" s="32" t="s">
        <v>53</v>
      </c>
      <c r="B34" s="29"/>
      <c r="C34" s="31">
        <v>86793.600000000006</v>
      </c>
      <c r="D34" s="30">
        <v>89857.9</v>
      </c>
      <c r="E34" s="30">
        <v>89857.9</v>
      </c>
      <c r="F34" s="73">
        <f>G34+H34+I34+J34</f>
        <v>92406.900000000009</v>
      </c>
      <c r="G34" s="89">
        <v>22920.400000000001</v>
      </c>
      <c r="H34" s="30">
        <v>23157.4</v>
      </c>
      <c r="I34" s="30">
        <v>23157.4</v>
      </c>
      <c r="J34" s="30">
        <v>23171.7</v>
      </c>
      <c r="L34" s="33"/>
      <c r="M34" s="34"/>
      <c r="N34" s="34"/>
    </row>
    <row r="35" spans="1:14" s="27" customFormat="1" ht="19.5" thickBot="1" x14ac:dyDescent="0.25">
      <c r="A35" s="32" t="s">
        <v>54</v>
      </c>
      <c r="B35" s="29"/>
      <c r="C35" s="36">
        <v>7237.4</v>
      </c>
      <c r="D35" s="35">
        <v>7500</v>
      </c>
      <c r="E35" s="35">
        <v>7500</v>
      </c>
      <c r="F35" s="74">
        <f>G35+H35+I35+J35</f>
        <v>9403.6</v>
      </c>
      <c r="G35" s="90">
        <v>2350.9</v>
      </c>
      <c r="H35" s="35">
        <v>2350.9</v>
      </c>
      <c r="I35" s="35">
        <v>2350.9</v>
      </c>
      <c r="J35" s="35">
        <v>2350.9</v>
      </c>
      <c r="L35" s="34"/>
      <c r="M35" s="34"/>
    </row>
    <row r="36" spans="1:14" s="27" customFormat="1" x14ac:dyDescent="0.2">
      <c r="A36" s="37" t="s">
        <v>55</v>
      </c>
      <c r="B36" s="29"/>
      <c r="C36" s="31">
        <f>C37+C44</f>
        <v>35767.200000000004</v>
      </c>
      <c r="D36" s="31">
        <f t="shared" ref="D36" si="2">D37+D44</f>
        <v>15000</v>
      </c>
      <c r="E36" s="31">
        <f t="shared" ref="E36" si="3">E37+E44</f>
        <v>15000</v>
      </c>
      <c r="F36" s="73">
        <f>F37+F44</f>
        <v>20143.099999999999</v>
      </c>
      <c r="G36" s="89">
        <f t="shared" ref="G36:J36" si="4">G37+G44</f>
        <v>8065.5</v>
      </c>
      <c r="H36" s="31">
        <f t="shared" si="4"/>
        <v>3016.1</v>
      </c>
      <c r="I36" s="31">
        <f t="shared" si="4"/>
        <v>2006.3</v>
      </c>
      <c r="J36" s="31">
        <f t="shared" si="4"/>
        <v>7055.2</v>
      </c>
    </row>
    <row r="37" spans="1:14" s="27" customFormat="1" ht="66.75" customHeight="1" x14ac:dyDescent="0.2">
      <c r="A37" s="28" t="s">
        <v>56</v>
      </c>
      <c r="B37" s="29">
        <v>1020</v>
      </c>
      <c r="C37" s="31">
        <f>C38+C40+C41+C42+C39+C43</f>
        <v>35767.200000000004</v>
      </c>
      <c r="D37" s="30">
        <f>D38+D39+D40+D41+D42+D43</f>
        <v>15000</v>
      </c>
      <c r="E37" s="30">
        <f>E38+E39+E40+E41+E42+E43</f>
        <v>15000</v>
      </c>
      <c r="F37" s="73">
        <f>G37+H37+I37+J37</f>
        <v>20143.099999999999</v>
      </c>
      <c r="G37" s="89">
        <v>8065.5</v>
      </c>
      <c r="H37" s="30">
        <v>3016.1</v>
      </c>
      <c r="I37" s="30">
        <v>2006.3</v>
      </c>
      <c r="J37" s="30">
        <v>7055.2</v>
      </c>
    </row>
    <row r="38" spans="1:14" s="27" customFormat="1" ht="19.5" thickBot="1" x14ac:dyDescent="0.25">
      <c r="A38" s="38" t="s">
        <v>57</v>
      </c>
      <c r="B38" s="29"/>
      <c r="C38" s="36">
        <v>14185.7</v>
      </c>
      <c r="D38" s="35">
        <v>15000</v>
      </c>
      <c r="E38" s="35">
        <v>15000</v>
      </c>
      <c r="F38" s="73">
        <f>G38+H38+I38+J38</f>
        <v>20143.099999999999</v>
      </c>
      <c r="G38" s="90">
        <v>8065.5</v>
      </c>
      <c r="H38" s="35">
        <v>3016.1</v>
      </c>
      <c r="I38" s="35">
        <v>2006.3</v>
      </c>
      <c r="J38" s="35">
        <v>7055.2</v>
      </c>
      <c r="M38" s="34"/>
    </row>
    <row r="39" spans="1:14" s="27" customFormat="1" x14ac:dyDescent="0.2">
      <c r="A39" s="39" t="s">
        <v>58</v>
      </c>
      <c r="B39" s="29"/>
      <c r="C39" s="36">
        <v>4700</v>
      </c>
      <c r="D39" s="108"/>
      <c r="E39" s="108"/>
      <c r="F39" s="104">
        <f>G39+H39+I39+J39</f>
        <v>0</v>
      </c>
      <c r="G39" s="107"/>
      <c r="H39" s="108"/>
      <c r="I39" s="108"/>
      <c r="J39" s="108"/>
    </row>
    <row r="40" spans="1:14" s="27" customFormat="1" x14ac:dyDescent="0.2">
      <c r="A40" s="39" t="s">
        <v>59</v>
      </c>
      <c r="B40" s="29"/>
      <c r="C40" s="36">
        <v>2405.3000000000002</v>
      </c>
      <c r="D40" s="108"/>
      <c r="E40" s="108"/>
      <c r="F40" s="73">
        <f t="shared" ref="F40:F41" si="5">G40+H40+I40+J40</f>
        <v>0</v>
      </c>
      <c r="G40" s="90"/>
      <c r="H40" s="35"/>
      <c r="I40" s="35"/>
      <c r="J40" s="35"/>
    </row>
    <row r="41" spans="1:14" s="27" customFormat="1" x14ac:dyDescent="0.2">
      <c r="A41" s="20" t="s">
        <v>60</v>
      </c>
      <c r="B41" s="29"/>
      <c r="C41" s="36">
        <v>582.20000000000005</v>
      </c>
      <c r="D41" s="108"/>
      <c r="E41" s="108"/>
      <c r="F41" s="73">
        <f t="shared" si="5"/>
        <v>0</v>
      </c>
      <c r="G41" s="90"/>
      <c r="H41" s="35"/>
      <c r="I41" s="35"/>
      <c r="J41" s="35"/>
    </row>
    <row r="42" spans="1:14" s="27" customFormat="1" x14ac:dyDescent="0.2">
      <c r="A42" s="40" t="s">
        <v>61</v>
      </c>
      <c r="B42" s="29"/>
      <c r="C42" s="36">
        <v>11448.2</v>
      </c>
      <c r="D42" s="35"/>
      <c r="E42" s="35"/>
      <c r="F42" s="73">
        <f>G42+H42+I42+J42</f>
        <v>0</v>
      </c>
      <c r="G42" s="90"/>
      <c r="H42" s="35"/>
      <c r="I42" s="35"/>
      <c r="J42" s="35"/>
    </row>
    <row r="43" spans="1:14" s="27" customFormat="1" x14ac:dyDescent="0.2">
      <c r="A43" s="20" t="s">
        <v>62</v>
      </c>
      <c r="B43" s="29"/>
      <c r="C43" s="36">
        <v>2445.8000000000002</v>
      </c>
      <c r="D43" s="35"/>
      <c r="E43" s="35"/>
      <c r="F43" s="73">
        <f>G43+H43+I43+J43</f>
        <v>0</v>
      </c>
      <c r="G43" s="90"/>
      <c r="H43" s="35"/>
      <c r="I43" s="35"/>
      <c r="J43" s="35"/>
    </row>
    <row r="44" spans="1:14" s="27" customFormat="1" ht="46.5" customHeight="1" x14ac:dyDescent="0.2">
      <c r="A44" s="41" t="s">
        <v>63</v>
      </c>
      <c r="B44" s="29">
        <v>1021</v>
      </c>
      <c r="C44" s="31"/>
      <c r="D44" s="30"/>
      <c r="E44" s="31">
        <f>E45+E46+E47</f>
        <v>0</v>
      </c>
      <c r="F44" s="73">
        <f>G44+H44+I44+J44</f>
        <v>0</v>
      </c>
      <c r="G44" s="90"/>
      <c r="H44" s="35"/>
      <c r="I44" s="35"/>
      <c r="J44" s="35"/>
    </row>
    <row r="45" spans="1:14" s="27" customFormat="1" x14ac:dyDescent="0.2">
      <c r="A45" s="42" t="s">
        <v>64</v>
      </c>
      <c r="B45" s="29"/>
      <c r="C45" s="36"/>
      <c r="D45" s="35" t="s">
        <v>72</v>
      </c>
      <c r="E45" s="36"/>
      <c r="F45" s="73"/>
      <c r="G45" s="90"/>
      <c r="H45" s="35"/>
      <c r="I45" s="35"/>
      <c r="J45" s="35"/>
    </row>
    <row r="46" spans="1:14" s="27" customFormat="1" x14ac:dyDescent="0.2">
      <c r="A46" s="40" t="s">
        <v>61</v>
      </c>
      <c r="B46" s="29"/>
      <c r="C46" s="36"/>
      <c r="D46" s="35" t="s">
        <v>72</v>
      </c>
      <c r="E46" s="36">
        <v>0</v>
      </c>
      <c r="F46" s="74"/>
      <c r="G46" s="90"/>
      <c r="H46" s="35"/>
      <c r="I46" s="35"/>
      <c r="J46" s="35"/>
      <c r="L46" s="43"/>
    </row>
    <row r="47" spans="1:14" s="27" customFormat="1" x14ac:dyDescent="0.2">
      <c r="A47" s="40" t="s">
        <v>65</v>
      </c>
      <c r="B47" s="29"/>
      <c r="C47" s="36"/>
      <c r="D47" s="35" t="s">
        <v>72</v>
      </c>
      <c r="E47" s="36"/>
      <c r="F47" s="74"/>
      <c r="G47" s="90"/>
      <c r="H47" s="35"/>
      <c r="I47" s="35"/>
      <c r="J47" s="35"/>
      <c r="L47" s="43"/>
    </row>
    <row r="48" spans="1:14" s="27" customFormat="1" x14ac:dyDescent="0.2">
      <c r="A48" s="40" t="s">
        <v>66</v>
      </c>
      <c r="B48" s="29">
        <v>1030</v>
      </c>
      <c r="C48" s="36"/>
      <c r="D48" s="30"/>
      <c r="E48" s="30" t="s">
        <v>72</v>
      </c>
      <c r="F48" s="73">
        <f>G48+H48+I48+J48</f>
        <v>0</v>
      </c>
      <c r="G48" s="89">
        <f>G49+G50</f>
        <v>0</v>
      </c>
      <c r="H48" s="30">
        <f t="shared" ref="H48:J48" si="6">H49+H50</f>
        <v>0</v>
      </c>
      <c r="I48" s="30">
        <f t="shared" si="6"/>
        <v>0</v>
      </c>
      <c r="J48" s="30">
        <f t="shared" si="6"/>
        <v>0</v>
      </c>
    </row>
    <row r="49" spans="1:17" s="27" customFormat="1" ht="37.5" x14ac:dyDescent="0.2">
      <c r="A49" s="44" t="s">
        <v>67</v>
      </c>
      <c r="B49" s="45">
        <v>1031</v>
      </c>
      <c r="C49" s="36"/>
      <c r="D49" s="35"/>
      <c r="E49" s="36" t="s">
        <v>72</v>
      </c>
      <c r="F49" s="74">
        <f t="shared" ref="F49:F57" si="7">G49+H49+I49+J49</f>
        <v>0</v>
      </c>
      <c r="G49" s="90"/>
      <c r="H49" s="35"/>
      <c r="I49" s="35"/>
      <c r="J49" s="35"/>
    </row>
    <row r="50" spans="1:17" s="27" customFormat="1" ht="26.65" customHeight="1" x14ac:dyDescent="0.2">
      <c r="A50" s="44" t="s">
        <v>68</v>
      </c>
      <c r="B50" s="45">
        <v>1032</v>
      </c>
      <c r="C50" s="36">
        <v>0</v>
      </c>
      <c r="D50" s="35"/>
      <c r="E50" s="36">
        <v>0</v>
      </c>
      <c r="F50" s="106">
        <f t="shared" si="7"/>
        <v>0</v>
      </c>
      <c r="G50" s="107"/>
      <c r="H50" s="108"/>
      <c r="I50" s="108"/>
      <c r="J50" s="108"/>
      <c r="L50" s="120"/>
      <c r="M50" s="120"/>
      <c r="N50" s="120"/>
      <c r="O50" s="120"/>
      <c r="P50" s="120"/>
      <c r="Q50" s="120"/>
    </row>
    <row r="51" spans="1:17" s="27" customFormat="1" x14ac:dyDescent="0.2">
      <c r="A51" s="28" t="s">
        <v>69</v>
      </c>
      <c r="B51" s="29">
        <v>1040</v>
      </c>
      <c r="C51" s="31">
        <f>C52+C53+C54</f>
        <v>16779</v>
      </c>
      <c r="D51" s="30">
        <f>D52+D54</f>
        <v>340</v>
      </c>
      <c r="E51" s="30">
        <f>E52+E54</f>
        <v>340</v>
      </c>
      <c r="F51" s="73">
        <f t="shared" si="7"/>
        <v>180</v>
      </c>
      <c r="G51" s="89">
        <f>G52+G53+G54+G55</f>
        <v>45</v>
      </c>
      <c r="H51" s="30">
        <f t="shared" ref="H51:J51" si="8">H52+H53+H54+H55</f>
        <v>45</v>
      </c>
      <c r="I51" s="30">
        <f t="shared" si="8"/>
        <v>45</v>
      </c>
      <c r="J51" s="30">
        <f t="shared" si="8"/>
        <v>45</v>
      </c>
      <c r="L51" s="120"/>
      <c r="M51" s="120"/>
      <c r="N51" s="120"/>
      <c r="O51" s="120"/>
      <c r="P51" s="120"/>
      <c r="Q51" s="120"/>
    </row>
    <row r="52" spans="1:17" s="27" customFormat="1" ht="19.5" thickBot="1" x14ac:dyDescent="0.25">
      <c r="A52" s="32" t="s">
        <v>70</v>
      </c>
      <c r="B52" s="46">
        <v>1041</v>
      </c>
      <c r="C52" s="36">
        <v>186</v>
      </c>
      <c r="D52" s="35">
        <v>340</v>
      </c>
      <c r="E52" s="35">
        <v>340</v>
      </c>
      <c r="F52" s="74">
        <f t="shared" si="7"/>
        <v>180</v>
      </c>
      <c r="G52" s="90">
        <v>45</v>
      </c>
      <c r="H52" s="35">
        <v>45</v>
      </c>
      <c r="I52" s="35">
        <v>45</v>
      </c>
      <c r="J52" s="35">
        <v>45</v>
      </c>
      <c r="L52" s="120"/>
      <c r="M52" s="120"/>
      <c r="N52" s="120"/>
      <c r="O52" s="120"/>
      <c r="P52" s="120"/>
      <c r="Q52" s="120"/>
    </row>
    <row r="53" spans="1:17" s="27" customFormat="1" ht="19.5" thickBot="1" x14ac:dyDescent="0.25">
      <c r="A53" s="32" t="s">
        <v>71</v>
      </c>
      <c r="B53" s="46">
        <v>1042</v>
      </c>
      <c r="C53" s="36"/>
      <c r="D53" s="35" t="s">
        <v>72</v>
      </c>
      <c r="E53" s="35" t="s">
        <v>72</v>
      </c>
      <c r="F53" s="106">
        <f t="shared" si="7"/>
        <v>0</v>
      </c>
      <c r="G53" s="107"/>
      <c r="H53" s="108"/>
      <c r="I53" s="108"/>
      <c r="J53" s="108"/>
      <c r="L53" s="120"/>
      <c r="M53" s="120"/>
      <c r="N53" s="120"/>
      <c r="O53" s="120"/>
      <c r="P53" s="120"/>
      <c r="Q53" s="120"/>
    </row>
    <row r="54" spans="1:17" s="27" customFormat="1" ht="19.5" thickBot="1" x14ac:dyDescent="0.25">
      <c r="A54" s="32" t="s">
        <v>73</v>
      </c>
      <c r="B54" s="46">
        <v>1043</v>
      </c>
      <c r="C54" s="36">
        <v>16593</v>
      </c>
      <c r="D54" s="35"/>
      <c r="E54" s="36"/>
      <c r="F54" s="74">
        <f>G54+H54+I54+J54</f>
        <v>0</v>
      </c>
      <c r="G54" s="90"/>
      <c r="H54" s="35"/>
      <c r="I54" s="35"/>
      <c r="J54" s="35"/>
      <c r="L54" s="120"/>
      <c r="M54" s="120"/>
      <c r="N54" s="120"/>
      <c r="O54" s="120"/>
      <c r="P54" s="120"/>
      <c r="Q54" s="120"/>
    </row>
    <row r="55" spans="1:17" s="27" customFormat="1" ht="19.5" thickBot="1" x14ac:dyDescent="0.25">
      <c r="A55" s="32" t="s">
        <v>74</v>
      </c>
      <c r="B55" s="46">
        <v>1044</v>
      </c>
      <c r="C55" s="36">
        <v>0</v>
      </c>
      <c r="D55" s="35" t="s">
        <v>72</v>
      </c>
      <c r="E55" s="36"/>
      <c r="F55" s="73">
        <f t="shared" si="7"/>
        <v>0</v>
      </c>
      <c r="G55" s="90"/>
      <c r="H55" s="35"/>
      <c r="I55" s="35"/>
      <c r="J55" s="35"/>
      <c r="L55" s="120"/>
      <c r="M55" s="120"/>
      <c r="N55" s="120"/>
      <c r="O55" s="120"/>
      <c r="P55" s="120"/>
      <c r="Q55" s="120"/>
    </row>
    <row r="56" spans="1:17" s="27" customFormat="1" ht="30.75" thickBot="1" x14ac:dyDescent="0.25">
      <c r="A56" s="38" t="s">
        <v>75</v>
      </c>
      <c r="B56" s="46">
        <v>1045</v>
      </c>
      <c r="C56" s="36">
        <v>1575.1</v>
      </c>
      <c r="D56" s="35" t="s">
        <v>72</v>
      </c>
      <c r="E56" s="36"/>
      <c r="F56" s="74"/>
      <c r="G56" s="90"/>
      <c r="H56" s="35"/>
      <c r="I56" s="35"/>
      <c r="J56" s="35"/>
      <c r="K56" s="43">
        <f>F56-8969</f>
        <v>-8969</v>
      </c>
      <c r="L56" s="120"/>
      <c r="M56" s="120"/>
      <c r="N56" s="120"/>
      <c r="O56" s="120"/>
      <c r="P56" s="120"/>
      <c r="Q56" s="120"/>
    </row>
    <row r="57" spans="1:17" s="27" customFormat="1" x14ac:dyDescent="0.2">
      <c r="A57" s="44" t="s">
        <v>76</v>
      </c>
      <c r="B57" s="46">
        <v>1047</v>
      </c>
      <c r="C57" s="36">
        <v>0</v>
      </c>
      <c r="D57" s="35" t="s">
        <v>72</v>
      </c>
      <c r="E57" s="36">
        <v>0</v>
      </c>
      <c r="F57" s="74">
        <f t="shared" si="7"/>
        <v>0</v>
      </c>
      <c r="G57" s="90"/>
      <c r="H57" s="35"/>
      <c r="I57" s="35"/>
      <c r="J57" s="35"/>
      <c r="K57" s="27">
        <f>35204-764.3</f>
        <v>34439.699999999997</v>
      </c>
      <c r="L57" s="120"/>
      <c r="M57" s="121"/>
      <c r="N57" s="122"/>
      <c r="O57" s="122"/>
      <c r="P57" s="122"/>
      <c r="Q57" s="120"/>
    </row>
    <row r="58" spans="1:17" x14ac:dyDescent="0.2">
      <c r="A58" s="144" t="s">
        <v>77</v>
      </c>
      <c r="B58" s="145"/>
      <c r="C58" s="145"/>
      <c r="D58" s="145"/>
      <c r="E58" s="145"/>
      <c r="F58" s="145"/>
      <c r="G58" s="145"/>
      <c r="H58" s="145"/>
      <c r="I58" s="145"/>
      <c r="J58" s="150"/>
      <c r="L58" s="123"/>
      <c r="M58" s="123"/>
      <c r="N58" s="123"/>
      <c r="O58" s="123"/>
      <c r="P58" s="123"/>
      <c r="Q58" s="123"/>
    </row>
    <row r="59" spans="1:17" x14ac:dyDescent="0.2">
      <c r="A59" s="28" t="s">
        <v>78</v>
      </c>
      <c r="B59" s="9">
        <v>1050</v>
      </c>
      <c r="C59" s="36">
        <v>64161.599999999999</v>
      </c>
      <c r="D59" s="35">
        <v>66357.2</v>
      </c>
      <c r="E59" s="35">
        <v>66357.2</v>
      </c>
      <c r="F59" s="74">
        <f>SUM(G59:J59)</f>
        <v>68758.399999999994</v>
      </c>
      <c r="G59" s="90">
        <v>17189.599999999999</v>
      </c>
      <c r="H59" s="90">
        <v>17189.599999999999</v>
      </c>
      <c r="I59" s="90">
        <v>17189.599999999999</v>
      </c>
      <c r="J59" s="90">
        <v>17189.599999999999</v>
      </c>
      <c r="K59" s="33">
        <f>J59/3</f>
        <v>5729.8666666666659</v>
      </c>
      <c r="L59" s="127"/>
      <c r="M59" s="124"/>
      <c r="N59" s="124"/>
      <c r="O59" s="125"/>
      <c r="P59" s="128"/>
      <c r="Q59" s="129"/>
    </row>
    <row r="60" spans="1:17" x14ac:dyDescent="0.2">
      <c r="A60" s="28" t="s">
        <v>79</v>
      </c>
      <c r="B60" s="9">
        <v>1060</v>
      </c>
      <c r="C60" s="36">
        <v>13766.1</v>
      </c>
      <c r="D60" s="35">
        <v>14598.6</v>
      </c>
      <c r="E60" s="35">
        <v>14598.6</v>
      </c>
      <c r="F60" s="74">
        <f t="shared" ref="F60" si="9">SUM(G60:J60)</f>
        <v>15126.8</v>
      </c>
      <c r="G60" s="90">
        <v>3781.7</v>
      </c>
      <c r="H60" s="90">
        <v>3781.7</v>
      </c>
      <c r="I60" s="90">
        <v>3781.7</v>
      </c>
      <c r="J60" s="90">
        <v>3781.7</v>
      </c>
      <c r="K60" s="33">
        <f t="shared" ref="K60:K76" si="10">J60/3</f>
        <v>1260.5666666666666</v>
      </c>
      <c r="L60" s="127"/>
      <c r="M60" s="124"/>
      <c r="N60" s="124"/>
      <c r="O60" s="125"/>
      <c r="P60" s="128"/>
      <c r="Q60" s="129"/>
    </row>
    <row r="61" spans="1:17" x14ac:dyDescent="0.2">
      <c r="A61" s="28" t="s">
        <v>80</v>
      </c>
      <c r="B61" s="9">
        <v>1070</v>
      </c>
      <c r="C61" s="36">
        <v>7945.8</v>
      </c>
      <c r="D61" s="35">
        <v>3200</v>
      </c>
      <c r="E61" s="35">
        <v>3200</v>
      </c>
      <c r="F61" s="74">
        <f>SUM(G61:J61)</f>
        <v>3800</v>
      </c>
      <c r="G61" s="90">
        <v>950</v>
      </c>
      <c r="H61" s="35">
        <v>950</v>
      </c>
      <c r="I61" s="35">
        <v>950</v>
      </c>
      <c r="J61" s="35">
        <v>950</v>
      </c>
      <c r="K61" s="33">
        <f t="shared" si="10"/>
        <v>316.66666666666669</v>
      </c>
      <c r="L61" s="126"/>
      <c r="M61" s="126"/>
      <c r="N61" s="126"/>
      <c r="O61" s="126"/>
      <c r="P61" s="126"/>
      <c r="Q61" s="129"/>
    </row>
    <row r="62" spans="1:17" x14ac:dyDescent="0.2">
      <c r="A62" s="28" t="s">
        <v>81</v>
      </c>
      <c r="B62" s="9">
        <v>1080</v>
      </c>
      <c r="C62" s="36">
        <v>14982</v>
      </c>
      <c r="D62" s="35">
        <v>8000</v>
      </c>
      <c r="E62" s="35">
        <v>8000</v>
      </c>
      <c r="F62" s="74">
        <f>SUM(G62:J62)</f>
        <v>8000</v>
      </c>
      <c r="G62" s="90">
        <v>2000</v>
      </c>
      <c r="H62" s="35">
        <v>2000</v>
      </c>
      <c r="I62" s="35">
        <v>2000</v>
      </c>
      <c r="J62" s="35">
        <v>2000</v>
      </c>
      <c r="K62" s="33">
        <f t="shared" si="10"/>
        <v>666.66666666666663</v>
      </c>
      <c r="L62" s="123"/>
      <c r="M62" s="123"/>
      <c r="N62" s="123"/>
      <c r="O62" s="123"/>
      <c r="P62" s="123"/>
      <c r="Q62" s="129"/>
    </row>
    <row r="63" spans="1:17" x14ac:dyDescent="0.2">
      <c r="A63" s="28" t="s">
        <v>82</v>
      </c>
      <c r="B63" s="9">
        <v>1090</v>
      </c>
      <c r="C63" s="36">
        <v>1406.5</v>
      </c>
      <c r="D63" s="35">
        <v>1500</v>
      </c>
      <c r="E63" s="35">
        <v>1500</v>
      </c>
      <c r="F63" s="74">
        <f t="shared" ref="F63:F72" si="11">SUM(G63:J63)</f>
        <v>1446</v>
      </c>
      <c r="G63" s="90">
        <v>360</v>
      </c>
      <c r="H63" s="35">
        <v>362</v>
      </c>
      <c r="I63" s="35">
        <v>362</v>
      </c>
      <c r="J63" s="35">
        <v>362</v>
      </c>
      <c r="K63" s="33">
        <f t="shared" si="10"/>
        <v>120.66666666666667</v>
      </c>
      <c r="L63" s="123"/>
      <c r="M63" s="123"/>
      <c r="N63" s="123"/>
      <c r="O63" s="123"/>
      <c r="P63" s="123"/>
      <c r="Q63" s="129"/>
    </row>
    <row r="64" spans="1:17" x14ac:dyDescent="0.2">
      <c r="A64" s="28" t="s">
        <v>83</v>
      </c>
      <c r="B64" s="9">
        <v>1100</v>
      </c>
      <c r="C64" s="36">
        <v>2777.9</v>
      </c>
      <c r="D64" s="35">
        <v>2020</v>
      </c>
      <c r="E64" s="35">
        <v>2020</v>
      </c>
      <c r="F64" s="74">
        <f>SUM(G64:J64)</f>
        <v>2574.3000000000002</v>
      </c>
      <c r="G64" s="90">
        <v>640</v>
      </c>
      <c r="H64" s="35">
        <v>640</v>
      </c>
      <c r="I64" s="35">
        <v>640</v>
      </c>
      <c r="J64" s="35">
        <v>654.29999999999995</v>
      </c>
      <c r="K64" s="33">
        <f t="shared" si="10"/>
        <v>218.1</v>
      </c>
      <c r="L64" s="123"/>
      <c r="M64" s="123"/>
      <c r="N64" s="123"/>
      <c r="O64" s="123"/>
      <c r="P64" s="123"/>
      <c r="Q64" s="129"/>
    </row>
    <row r="65" spans="1:17" x14ac:dyDescent="0.2">
      <c r="A65" s="28" t="s">
        <v>84</v>
      </c>
      <c r="B65" s="9">
        <v>1110</v>
      </c>
      <c r="C65" s="36">
        <v>301.10000000000002</v>
      </c>
      <c r="D65" s="35">
        <v>400</v>
      </c>
      <c r="E65" s="35">
        <v>400</v>
      </c>
      <c r="F65" s="74">
        <f>SUM(G65:J65)</f>
        <v>450</v>
      </c>
      <c r="G65" s="90">
        <v>112.5</v>
      </c>
      <c r="H65" s="35">
        <v>112.5</v>
      </c>
      <c r="I65" s="35">
        <v>112.5</v>
      </c>
      <c r="J65" s="35">
        <v>112.5</v>
      </c>
      <c r="K65" s="33">
        <f t="shared" si="10"/>
        <v>37.5</v>
      </c>
      <c r="L65" s="123"/>
      <c r="M65" s="123"/>
      <c r="N65" s="123"/>
      <c r="O65" s="123"/>
      <c r="P65" s="123"/>
      <c r="Q65" s="129"/>
    </row>
    <row r="66" spans="1:17" ht="56.25" x14ac:dyDescent="0.2">
      <c r="A66" s="28" t="s">
        <v>85</v>
      </c>
      <c r="B66" s="9">
        <v>1120</v>
      </c>
      <c r="C66" s="31">
        <f>C67+C68+C69+C70+C71</f>
        <v>15190.5</v>
      </c>
      <c r="D66" s="30">
        <f>D67+D68+D69+D70+D71</f>
        <v>15000</v>
      </c>
      <c r="E66" s="31">
        <f>E67+E68+E69+E70+E71</f>
        <v>15000</v>
      </c>
      <c r="F66" s="113">
        <v>20143.099999999999</v>
      </c>
      <c r="G66" s="114">
        <f t="shared" ref="G66:H66" si="12">G67+G68+G69+G70+G71</f>
        <v>8065.45</v>
      </c>
      <c r="H66" s="115">
        <f t="shared" si="12"/>
        <v>3016.05</v>
      </c>
      <c r="I66" s="115">
        <f>I67+I68+I69+I70+I71</f>
        <v>2006.2500000000002</v>
      </c>
      <c r="J66" s="115">
        <f>J67+J68+J69+J70+J71</f>
        <v>7055.2</v>
      </c>
      <c r="K66" s="33">
        <f t="shared" si="10"/>
        <v>2351.7333333333331</v>
      </c>
      <c r="L66" s="130"/>
      <c r="Q66" s="48"/>
    </row>
    <row r="67" spans="1:17" x14ac:dyDescent="0.2">
      <c r="A67" s="44" t="s">
        <v>86</v>
      </c>
      <c r="B67" s="9">
        <v>1121</v>
      </c>
      <c r="C67" s="36">
        <v>10639.9</v>
      </c>
      <c r="D67" s="35">
        <v>10713.2</v>
      </c>
      <c r="E67" s="35">
        <v>10713.2</v>
      </c>
      <c r="F67" s="116">
        <f>SUM(G67:J67)</f>
        <v>11889.900000000001</v>
      </c>
      <c r="G67" s="117">
        <v>5945</v>
      </c>
      <c r="H67" s="118">
        <v>990.8</v>
      </c>
      <c r="I67" s="118"/>
      <c r="J67" s="118">
        <v>4954.1000000000004</v>
      </c>
      <c r="K67" s="33">
        <f>J67/3</f>
        <v>1651.3666666666668</v>
      </c>
      <c r="L67" s="127"/>
      <c r="M67" s="47"/>
      <c r="Q67" s="48"/>
    </row>
    <row r="68" spans="1:17" x14ac:dyDescent="0.2">
      <c r="A68" s="44" t="s">
        <v>87</v>
      </c>
      <c r="B68" s="9">
        <v>1122</v>
      </c>
      <c r="C68" s="36">
        <v>652</v>
      </c>
      <c r="D68" s="35">
        <v>562.4</v>
      </c>
      <c r="E68" s="35">
        <v>562.4</v>
      </c>
      <c r="F68" s="116">
        <f t="shared" si="11"/>
        <v>1722.2000000000003</v>
      </c>
      <c r="G68" s="117">
        <v>430.6</v>
      </c>
      <c r="H68" s="118">
        <v>430.6</v>
      </c>
      <c r="I68" s="118">
        <v>430.6</v>
      </c>
      <c r="J68" s="118">
        <v>430.4</v>
      </c>
      <c r="K68" s="33">
        <f t="shared" si="10"/>
        <v>143.46666666666667</v>
      </c>
      <c r="L68" s="127"/>
      <c r="Q68" s="48"/>
    </row>
    <row r="69" spans="1:17" x14ac:dyDescent="0.2">
      <c r="A69" s="44" t="s">
        <v>88</v>
      </c>
      <c r="B69" s="9">
        <v>1123</v>
      </c>
      <c r="C69" s="36">
        <v>3693.1</v>
      </c>
      <c r="D69" s="35">
        <v>3481.5</v>
      </c>
      <c r="E69" s="35">
        <v>3481.5</v>
      </c>
      <c r="F69" s="116">
        <f t="shared" si="11"/>
        <v>5990.8</v>
      </c>
      <c r="G69" s="117">
        <v>1497.7</v>
      </c>
      <c r="H69" s="118">
        <v>1497.7</v>
      </c>
      <c r="I69" s="118">
        <v>1497.7</v>
      </c>
      <c r="J69" s="118">
        <v>1497.7</v>
      </c>
      <c r="K69" s="33">
        <f t="shared" si="10"/>
        <v>499.23333333333335</v>
      </c>
      <c r="L69" s="127"/>
      <c r="Q69" s="48"/>
    </row>
    <row r="70" spans="1:17" x14ac:dyDescent="0.2">
      <c r="A70" s="44" t="s">
        <v>89</v>
      </c>
      <c r="B70" s="9">
        <v>1124</v>
      </c>
      <c r="C70" s="36">
        <v>11.9</v>
      </c>
      <c r="D70" s="35">
        <v>94</v>
      </c>
      <c r="E70" s="35">
        <v>94</v>
      </c>
      <c r="F70" s="116">
        <f t="shared" si="11"/>
        <v>228.29999999999998</v>
      </c>
      <c r="G70" s="117">
        <v>114.2</v>
      </c>
      <c r="H70" s="118">
        <v>19</v>
      </c>
      <c r="I70" s="118"/>
      <c r="J70" s="118">
        <v>95.1</v>
      </c>
      <c r="K70" s="33">
        <f>J70/3</f>
        <v>31.7</v>
      </c>
      <c r="L70" s="127"/>
      <c r="Q70" s="48"/>
    </row>
    <row r="71" spans="1:17" x14ac:dyDescent="0.2">
      <c r="A71" s="44" t="s">
        <v>90</v>
      </c>
      <c r="B71" s="9">
        <v>1125</v>
      </c>
      <c r="C71" s="36">
        <v>193.6</v>
      </c>
      <c r="D71" s="35">
        <v>148.9</v>
      </c>
      <c r="E71" s="35">
        <v>148.9</v>
      </c>
      <c r="F71" s="116">
        <f t="shared" si="11"/>
        <v>311.75</v>
      </c>
      <c r="G71" s="117">
        <v>77.95</v>
      </c>
      <c r="H71" s="118">
        <v>77.95</v>
      </c>
      <c r="I71" s="118">
        <v>77.95</v>
      </c>
      <c r="J71" s="118">
        <v>77.900000000000006</v>
      </c>
      <c r="K71" s="33">
        <f t="shared" si="10"/>
        <v>25.966666666666669</v>
      </c>
      <c r="L71" s="127"/>
      <c r="Q71" s="48"/>
    </row>
    <row r="72" spans="1:17" x14ac:dyDescent="0.2">
      <c r="A72" s="44" t="s">
        <v>91</v>
      </c>
      <c r="B72" s="9">
        <v>1126</v>
      </c>
      <c r="C72" s="36"/>
      <c r="D72" s="35"/>
      <c r="E72" s="35"/>
      <c r="F72" s="106">
        <f t="shared" si="11"/>
        <v>0</v>
      </c>
      <c r="G72" s="107"/>
      <c r="H72" s="108"/>
      <c r="I72" s="108"/>
      <c r="J72" s="108"/>
      <c r="K72" s="33">
        <f t="shared" si="10"/>
        <v>0</v>
      </c>
      <c r="L72" s="127"/>
      <c r="Q72" s="48"/>
    </row>
    <row r="73" spans="1:17" ht="37.5" x14ac:dyDescent="0.2">
      <c r="A73" s="28" t="s">
        <v>92</v>
      </c>
      <c r="B73" s="9">
        <v>1130</v>
      </c>
      <c r="C73" s="36">
        <v>112.6</v>
      </c>
      <c r="D73" s="35">
        <v>144.4</v>
      </c>
      <c r="E73" s="35">
        <v>144.4</v>
      </c>
      <c r="F73" s="74">
        <v>150</v>
      </c>
      <c r="G73" s="90">
        <v>37.5</v>
      </c>
      <c r="H73" s="90">
        <v>37.5</v>
      </c>
      <c r="I73" s="90">
        <v>37.5</v>
      </c>
      <c r="J73" s="90">
        <v>37.5</v>
      </c>
      <c r="K73" s="33">
        <f t="shared" si="10"/>
        <v>12.5</v>
      </c>
      <c r="L73" s="127"/>
      <c r="Q73" s="48"/>
    </row>
    <row r="74" spans="1:17" x14ac:dyDescent="0.2">
      <c r="A74" s="28" t="s">
        <v>93</v>
      </c>
      <c r="B74" s="9">
        <v>1140</v>
      </c>
      <c r="C74" s="36">
        <v>289.89999999999998</v>
      </c>
      <c r="D74" s="35">
        <v>260</v>
      </c>
      <c r="E74" s="35">
        <v>260</v>
      </c>
      <c r="F74" s="74">
        <v>280</v>
      </c>
      <c r="G74" s="90">
        <v>70</v>
      </c>
      <c r="H74" s="35">
        <v>70</v>
      </c>
      <c r="I74" s="35">
        <v>70</v>
      </c>
      <c r="J74" s="35">
        <v>70</v>
      </c>
      <c r="K74" s="33">
        <f t="shared" si="10"/>
        <v>23.333333333333332</v>
      </c>
      <c r="L74" s="127"/>
      <c r="Q74" s="48"/>
    </row>
    <row r="75" spans="1:17" x14ac:dyDescent="0.2">
      <c r="A75" s="28" t="s">
        <v>94</v>
      </c>
      <c r="B75" s="9">
        <v>1150</v>
      </c>
      <c r="C75" s="36">
        <v>880.7</v>
      </c>
      <c r="D75" s="35">
        <v>600</v>
      </c>
      <c r="E75" s="35">
        <v>600</v>
      </c>
      <c r="F75" s="74">
        <v>700</v>
      </c>
      <c r="G75" s="90">
        <v>175</v>
      </c>
      <c r="H75" s="35">
        <v>175</v>
      </c>
      <c r="I75" s="35">
        <v>175</v>
      </c>
      <c r="J75" s="35">
        <v>175</v>
      </c>
      <c r="K75" s="33">
        <f t="shared" si="10"/>
        <v>58.333333333333336</v>
      </c>
      <c r="L75" s="127"/>
      <c r="Q75" s="48"/>
    </row>
    <row r="76" spans="1:17" x14ac:dyDescent="0.2">
      <c r="A76" s="28" t="s">
        <v>95</v>
      </c>
      <c r="B76" s="9">
        <v>1160</v>
      </c>
      <c r="C76" s="36">
        <v>21703.9</v>
      </c>
      <c r="D76" s="35">
        <v>617.70000000000005</v>
      </c>
      <c r="E76" s="35">
        <v>617.70000000000005</v>
      </c>
      <c r="F76" s="74">
        <f>SUM(G76:J76)</f>
        <v>705</v>
      </c>
      <c r="G76" s="90"/>
      <c r="H76" s="35">
        <v>235</v>
      </c>
      <c r="I76" s="35">
        <v>235</v>
      </c>
      <c r="J76" s="35">
        <v>235</v>
      </c>
      <c r="K76" s="33">
        <f t="shared" si="10"/>
        <v>78.333333333333329</v>
      </c>
      <c r="L76" s="127"/>
      <c r="Q76" s="48"/>
    </row>
    <row r="77" spans="1:17" x14ac:dyDescent="0.2">
      <c r="A77" s="28" t="s">
        <v>96</v>
      </c>
      <c r="B77" s="9">
        <v>1170</v>
      </c>
      <c r="C77" s="36">
        <f>C78</f>
        <v>4404</v>
      </c>
      <c r="D77" s="30"/>
      <c r="E77" s="30"/>
      <c r="F77" s="104">
        <f>SUM(G77:J77)</f>
        <v>0</v>
      </c>
      <c r="G77" s="107"/>
      <c r="H77" s="108"/>
      <c r="I77" s="105"/>
      <c r="J77" s="105"/>
      <c r="L77" s="123"/>
    </row>
    <row r="78" spans="1:17" x14ac:dyDescent="0.2">
      <c r="A78" s="28" t="s">
        <v>97</v>
      </c>
      <c r="B78" s="9">
        <v>1171</v>
      </c>
      <c r="C78" s="36">
        <v>4404</v>
      </c>
      <c r="D78" s="35"/>
      <c r="E78" s="35"/>
      <c r="F78" s="106">
        <f>SUM(G78:J78)</f>
        <v>0</v>
      </c>
      <c r="G78" s="107"/>
      <c r="H78" s="108"/>
      <c r="I78" s="108"/>
      <c r="J78" s="108"/>
    </row>
    <row r="79" spans="1:17" x14ac:dyDescent="0.2">
      <c r="A79" s="28" t="s">
        <v>98</v>
      </c>
      <c r="B79" s="9">
        <v>1180</v>
      </c>
      <c r="C79" s="36"/>
      <c r="D79" s="35"/>
      <c r="E79" s="36"/>
      <c r="F79" s="104"/>
      <c r="G79" s="107"/>
      <c r="H79" s="108"/>
      <c r="I79" s="108"/>
      <c r="J79" s="108"/>
    </row>
    <row r="80" spans="1:17" x14ac:dyDescent="0.2">
      <c r="A80" s="100" t="s">
        <v>99</v>
      </c>
      <c r="B80" s="9">
        <v>1190</v>
      </c>
      <c r="C80" s="36">
        <v>148152.29999999999</v>
      </c>
      <c r="D80" s="50">
        <v>112697.9</v>
      </c>
      <c r="E80" s="79">
        <f>E33+E56+E51+E36</f>
        <v>112697.9</v>
      </c>
      <c r="F80" s="74">
        <f>SUM(G80:J80)</f>
        <v>122133.6</v>
      </c>
      <c r="G80" s="90">
        <f>G33+G37+G51+G48</f>
        <v>33381.800000000003</v>
      </c>
      <c r="H80" s="35">
        <f>H33+H37+H51+H48</f>
        <v>28569.4</v>
      </c>
      <c r="I80" s="35">
        <f>I33+I37+I51+I48</f>
        <v>27559.600000000002</v>
      </c>
      <c r="J80" s="35">
        <f>J33+J37+J51+J48</f>
        <v>32622.800000000003</v>
      </c>
    </row>
    <row r="81" spans="1:13" x14ac:dyDescent="0.2">
      <c r="A81" s="100" t="s">
        <v>100</v>
      </c>
      <c r="B81" s="9">
        <v>1200</v>
      </c>
      <c r="C81" s="36">
        <f>C74+C73+C66+C65+C64+C63+C62+C61+C60+C59+C76+C75+C78</f>
        <v>147922.6</v>
      </c>
      <c r="D81" s="35">
        <f>D59+D60+D61+D62+D63+D64+D65+D66+D73+D74+D75+D76+D78</f>
        <v>112697.9</v>
      </c>
      <c r="E81" s="36">
        <f>E74+E73+E66+E65+E64+E63+E62+E61+E60+E59+E76+E75+E78</f>
        <v>112697.9</v>
      </c>
      <c r="F81" s="74">
        <v>122133.6</v>
      </c>
      <c r="G81" s="90">
        <f>G74+G73+G66+G65+G64+G63+G62+G61+G60+G59+G75+G78+G76</f>
        <v>33381.75</v>
      </c>
      <c r="H81" s="35">
        <f t="shared" ref="H81:I81" si="13">H74+H73+H66+H65+H64+H63+H62+H61+H60+H59+H75+H78+H76</f>
        <v>28569.35</v>
      </c>
      <c r="I81" s="35">
        <f t="shared" si="13"/>
        <v>27559.55</v>
      </c>
      <c r="J81" s="35">
        <f>J74+J73+J66+J65+J64+J63+J62+J61+J60+J59+J75+J78+J76</f>
        <v>32622.799999999999</v>
      </c>
    </row>
    <row r="82" spans="1:13" x14ac:dyDescent="0.2">
      <c r="A82" s="100" t="s">
        <v>101</v>
      </c>
      <c r="B82" s="9">
        <v>1210</v>
      </c>
      <c r="C82" s="36">
        <f t="shared" ref="C82:E82" si="14">C80-C81</f>
        <v>229.69999999998254</v>
      </c>
      <c r="D82" s="35">
        <f t="shared" si="14"/>
        <v>0</v>
      </c>
      <c r="E82" s="36">
        <f t="shared" si="14"/>
        <v>0</v>
      </c>
      <c r="F82" s="74">
        <f>F80-F81</f>
        <v>0</v>
      </c>
      <c r="G82" s="90"/>
      <c r="H82" s="90"/>
      <c r="I82" s="90"/>
      <c r="J82" s="90">
        <f t="shared" ref="J82" si="15">J80-J81</f>
        <v>0</v>
      </c>
      <c r="L82" s="49"/>
      <c r="M82" s="49"/>
    </row>
    <row r="83" spans="1:13" x14ac:dyDescent="0.2">
      <c r="A83" s="144" t="s">
        <v>102</v>
      </c>
      <c r="B83" s="145"/>
      <c r="C83" s="145"/>
      <c r="D83" s="145"/>
      <c r="E83" s="145"/>
      <c r="F83" s="145"/>
      <c r="G83" s="145"/>
      <c r="H83" s="145"/>
      <c r="I83" s="145"/>
      <c r="J83" s="150"/>
    </row>
    <row r="84" spans="1:13" ht="37.5" x14ac:dyDescent="0.2">
      <c r="A84" s="28" t="s">
        <v>103</v>
      </c>
      <c r="B84" s="9">
        <v>2010</v>
      </c>
      <c r="C84" s="35"/>
      <c r="D84" s="35"/>
      <c r="E84" s="36"/>
      <c r="F84" s="74"/>
      <c r="G84" s="90"/>
      <c r="H84" s="35"/>
      <c r="I84" s="35"/>
      <c r="J84" s="35"/>
      <c r="K84" s="51"/>
    </row>
    <row r="85" spans="1:13" x14ac:dyDescent="0.2">
      <c r="A85" s="28" t="s">
        <v>104</v>
      </c>
      <c r="B85" s="9">
        <v>2020</v>
      </c>
      <c r="C85" s="35"/>
      <c r="D85" s="35"/>
      <c r="E85" s="36"/>
      <c r="F85" s="74"/>
      <c r="G85" s="90"/>
      <c r="H85" s="35"/>
      <c r="I85" s="35"/>
      <c r="J85" s="35"/>
      <c r="K85" s="51"/>
    </row>
    <row r="86" spans="1:13" x14ac:dyDescent="0.2">
      <c r="A86" s="28" t="s">
        <v>105</v>
      </c>
      <c r="B86" s="9">
        <v>2030</v>
      </c>
      <c r="C86" s="35"/>
      <c r="D86" s="35"/>
      <c r="E86" s="36"/>
      <c r="F86" s="74"/>
      <c r="G86" s="90"/>
      <c r="H86" s="35"/>
      <c r="I86" s="35"/>
      <c r="J86" s="35"/>
      <c r="K86" s="51"/>
    </row>
    <row r="87" spans="1:13" x14ac:dyDescent="0.2">
      <c r="A87" s="28" t="s">
        <v>106</v>
      </c>
      <c r="B87" s="9">
        <v>2040</v>
      </c>
      <c r="C87" s="35"/>
      <c r="D87" s="35"/>
      <c r="E87" s="36"/>
      <c r="F87" s="74"/>
      <c r="G87" s="90"/>
      <c r="H87" s="35"/>
      <c r="I87" s="35"/>
      <c r="J87" s="35"/>
    </row>
    <row r="88" spans="1:13" x14ac:dyDescent="0.2">
      <c r="A88" s="144" t="s">
        <v>107</v>
      </c>
      <c r="B88" s="145"/>
      <c r="C88" s="145"/>
      <c r="D88" s="145"/>
      <c r="E88" s="145"/>
      <c r="F88" s="145"/>
      <c r="G88" s="145"/>
      <c r="H88" s="145"/>
      <c r="I88" s="145"/>
      <c r="J88" s="150"/>
    </row>
    <row r="89" spans="1:13" x14ac:dyDescent="0.2">
      <c r="A89" s="28" t="s">
        <v>108</v>
      </c>
      <c r="B89" s="9">
        <v>3010</v>
      </c>
      <c r="C89" s="30"/>
      <c r="D89" s="30"/>
      <c r="E89" s="31"/>
      <c r="F89" s="73"/>
      <c r="G89" s="89"/>
      <c r="H89" s="30"/>
      <c r="I89" s="30"/>
      <c r="J89" s="30"/>
    </row>
    <row r="90" spans="1:13" ht="37.5" x14ac:dyDescent="0.2">
      <c r="A90" s="28" t="s">
        <v>109</v>
      </c>
      <c r="B90" s="46">
        <v>3011</v>
      </c>
      <c r="C90" s="35"/>
      <c r="D90" s="35"/>
      <c r="E90" s="36"/>
      <c r="F90" s="74"/>
      <c r="G90" s="90"/>
      <c r="H90" s="35"/>
      <c r="I90" s="35"/>
      <c r="J90" s="35"/>
    </row>
    <row r="91" spans="1:13" x14ac:dyDescent="0.2">
      <c r="A91" s="100" t="s">
        <v>110</v>
      </c>
      <c r="B91" s="52">
        <v>3020</v>
      </c>
      <c r="C91" s="30">
        <f>C92+C97</f>
        <v>24149.7</v>
      </c>
      <c r="D91" s="31">
        <f>D92+D97</f>
        <v>617.70000000000005</v>
      </c>
      <c r="E91" s="31">
        <f>E92+E97</f>
        <v>617.70000000000005</v>
      </c>
      <c r="F91" s="73">
        <f>G91+H91+I91+J91</f>
        <v>705</v>
      </c>
      <c r="G91" s="89">
        <f>G92+G97+G100</f>
        <v>0</v>
      </c>
      <c r="H91" s="30">
        <f t="shared" ref="H91:J91" si="16">H92+H97+H100</f>
        <v>235</v>
      </c>
      <c r="I91" s="30">
        <f t="shared" si="16"/>
        <v>235</v>
      </c>
      <c r="J91" s="30">
        <f t="shared" si="16"/>
        <v>235</v>
      </c>
      <c r="K91" s="51"/>
    </row>
    <row r="92" spans="1:13" x14ac:dyDescent="0.2">
      <c r="A92" s="100" t="s">
        <v>111</v>
      </c>
      <c r="B92" s="53">
        <v>3022</v>
      </c>
      <c r="C92" s="35">
        <v>21703.9</v>
      </c>
      <c r="D92" s="30">
        <v>617.70000000000005</v>
      </c>
      <c r="E92" s="31">
        <v>617.70000000000005</v>
      </c>
      <c r="F92" s="73">
        <f>G92+H92+I92+J92</f>
        <v>705</v>
      </c>
      <c r="G92" s="90">
        <f>G93+G94+G95+G96</f>
        <v>0</v>
      </c>
      <c r="H92" s="90">
        <f t="shared" ref="H92:J92" si="17">H93+H94+H95+H96</f>
        <v>235</v>
      </c>
      <c r="I92" s="90">
        <f t="shared" si="17"/>
        <v>235</v>
      </c>
      <c r="J92" s="90">
        <f t="shared" si="17"/>
        <v>235</v>
      </c>
      <c r="K92" s="51"/>
    </row>
    <row r="93" spans="1:13" ht="37.5" x14ac:dyDescent="0.2">
      <c r="A93" s="28" t="s">
        <v>112</v>
      </c>
      <c r="B93" s="53"/>
      <c r="C93" s="35">
        <v>11448.2</v>
      </c>
      <c r="D93" s="35"/>
      <c r="E93" s="36"/>
      <c r="F93" s="73">
        <f>G93+H93+I93+J93</f>
        <v>0</v>
      </c>
      <c r="G93" s="90"/>
      <c r="H93" s="35"/>
      <c r="I93" s="35"/>
      <c r="J93" s="35"/>
      <c r="K93" s="51"/>
    </row>
    <row r="94" spans="1:13" ht="37.5" x14ac:dyDescent="0.2">
      <c r="A94" s="28" t="s">
        <v>113</v>
      </c>
      <c r="B94" s="53"/>
      <c r="C94" s="36">
        <v>608.29999999999995</v>
      </c>
      <c r="D94" s="35">
        <v>617.70000000000005</v>
      </c>
      <c r="E94" s="36">
        <v>617.70000000000005</v>
      </c>
      <c r="F94" s="73">
        <f>G94+H94+I94+J94</f>
        <v>705</v>
      </c>
      <c r="G94" s="90"/>
      <c r="H94" s="35">
        <v>235</v>
      </c>
      <c r="I94" s="35">
        <v>235</v>
      </c>
      <c r="J94" s="35">
        <v>235</v>
      </c>
      <c r="K94" s="51"/>
    </row>
    <row r="95" spans="1:13" x14ac:dyDescent="0.2">
      <c r="A95" s="28" t="s">
        <v>114</v>
      </c>
      <c r="B95" s="54">
        <v>3023</v>
      </c>
      <c r="C95" s="35"/>
      <c r="D95" s="35"/>
      <c r="E95" s="36"/>
      <c r="F95" s="73"/>
      <c r="G95" s="90"/>
      <c r="H95" s="35"/>
      <c r="I95" s="35"/>
      <c r="J95" s="35"/>
    </row>
    <row r="96" spans="1:13" x14ac:dyDescent="0.2">
      <c r="A96" s="28" t="s">
        <v>115</v>
      </c>
      <c r="B96" s="53">
        <v>3024</v>
      </c>
      <c r="C96" s="35">
        <v>9647.4</v>
      </c>
      <c r="D96" s="35"/>
      <c r="E96" s="36"/>
      <c r="F96" s="73"/>
      <c r="G96" s="90"/>
      <c r="H96" s="35"/>
      <c r="I96" s="35"/>
      <c r="J96" s="35"/>
    </row>
    <row r="97" spans="1:11" ht="37.5" x14ac:dyDescent="0.2">
      <c r="A97" s="100" t="s">
        <v>116</v>
      </c>
      <c r="B97" s="54">
        <v>3025</v>
      </c>
      <c r="C97" s="30">
        <f>C98</f>
        <v>2445.8000000000002</v>
      </c>
      <c r="D97" s="30"/>
      <c r="E97" s="31"/>
      <c r="F97" s="73">
        <f>F98+F99+F100</f>
        <v>0</v>
      </c>
      <c r="G97" s="89">
        <f t="shared" ref="G97:J97" si="18">G98+G99+G100</f>
        <v>0</v>
      </c>
      <c r="H97" s="30">
        <f t="shared" si="18"/>
        <v>0</v>
      </c>
      <c r="I97" s="30">
        <f t="shared" si="18"/>
        <v>0</v>
      </c>
      <c r="J97" s="30">
        <f t="shared" si="18"/>
        <v>0</v>
      </c>
    </row>
    <row r="98" spans="1:11" ht="37.5" x14ac:dyDescent="0.2">
      <c r="A98" s="28" t="s">
        <v>117</v>
      </c>
      <c r="B98" s="54"/>
      <c r="C98" s="35">
        <v>2445.8000000000002</v>
      </c>
      <c r="D98" s="35"/>
      <c r="E98" s="36"/>
      <c r="F98" s="73">
        <f>G98+H98+I98+J98</f>
        <v>0</v>
      </c>
      <c r="G98" s="90"/>
      <c r="H98" s="35"/>
      <c r="I98" s="35"/>
      <c r="J98" s="35"/>
    </row>
    <row r="99" spans="1:11" ht="37.5" x14ac:dyDescent="0.2">
      <c r="A99" s="28" t="s">
        <v>118</v>
      </c>
      <c r="B99" s="54"/>
      <c r="C99" s="35"/>
      <c r="D99" s="35"/>
      <c r="E99" s="36"/>
      <c r="F99" s="73"/>
      <c r="G99" s="90"/>
      <c r="H99" s="35"/>
      <c r="I99" s="35"/>
      <c r="J99" s="35"/>
    </row>
    <row r="100" spans="1:11" x14ac:dyDescent="0.2">
      <c r="A100" s="28" t="s">
        <v>119</v>
      </c>
      <c r="B100" s="46">
        <v>3026</v>
      </c>
      <c r="C100" s="35">
        <v>1958.2</v>
      </c>
      <c r="D100" s="35"/>
      <c r="E100" s="36"/>
      <c r="F100" s="74"/>
      <c r="G100" s="90"/>
      <c r="H100" s="35"/>
      <c r="I100" s="35"/>
      <c r="J100" s="35"/>
      <c r="K100" s="51"/>
    </row>
    <row r="101" spans="1:11" x14ac:dyDescent="0.2">
      <c r="A101" s="28" t="s">
        <v>120</v>
      </c>
      <c r="B101" s="46">
        <v>3030</v>
      </c>
      <c r="C101" s="35"/>
      <c r="D101" s="35"/>
      <c r="E101" s="36"/>
      <c r="F101" s="74"/>
      <c r="G101" s="90"/>
      <c r="H101" s="35"/>
      <c r="I101" s="35"/>
      <c r="J101" s="35"/>
      <c r="K101" s="51"/>
    </row>
    <row r="102" spans="1:11" x14ac:dyDescent="0.2">
      <c r="A102" s="144" t="s">
        <v>121</v>
      </c>
      <c r="B102" s="145"/>
      <c r="C102" s="145"/>
      <c r="D102" s="145"/>
      <c r="E102" s="145"/>
      <c r="F102" s="145"/>
      <c r="G102" s="145"/>
      <c r="H102" s="145"/>
      <c r="I102" s="145"/>
      <c r="J102" s="150"/>
    </row>
    <row r="103" spans="1:11" x14ac:dyDescent="0.2">
      <c r="A103" s="28" t="s">
        <v>122</v>
      </c>
      <c r="B103" s="9">
        <v>4010</v>
      </c>
      <c r="C103" s="30">
        <f>SUM(C104:C107)</f>
        <v>0</v>
      </c>
      <c r="D103" s="30">
        <f>SUM(D104:D107)</f>
        <v>0</v>
      </c>
      <c r="E103" s="31"/>
      <c r="F103" s="73">
        <f t="shared" ref="F103:F111" si="19">SUM(G103:J103)</f>
        <v>0</v>
      </c>
      <c r="G103" s="89">
        <f>SUM(G104:G107)</f>
        <v>0</v>
      </c>
      <c r="H103" s="30">
        <f>SUM(H104:H107)</f>
        <v>0</v>
      </c>
      <c r="I103" s="30">
        <f>SUM(I104:I107)</f>
        <v>0</v>
      </c>
      <c r="J103" s="30">
        <f>SUM(J104:J107)</f>
        <v>0</v>
      </c>
    </row>
    <row r="104" spans="1:11" x14ac:dyDescent="0.2">
      <c r="A104" s="44" t="s">
        <v>123</v>
      </c>
      <c r="B104" s="46">
        <v>4011</v>
      </c>
      <c r="C104" s="55"/>
      <c r="D104" s="55"/>
      <c r="E104" s="56"/>
      <c r="F104" s="74">
        <f t="shared" si="19"/>
        <v>0</v>
      </c>
      <c r="G104" s="90"/>
      <c r="H104" s="35"/>
      <c r="I104" s="35"/>
      <c r="J104" s="35"/>
    </row>
    <row r="105" spans="1:11" x14ac:dyDescent="0.2">
      <c r="A105" s="44" t="s">
        <v>124</v>
      </c>
      <c r="B105" s="46">
        <v>4012</v>
      </c>
      <c r="C105" s="55"/>
      <c r="D105" s="55"/>
      <c r="E105" s="56"/>
      <c r="F105" s="74">
        <f t="shared" si="19"/>
        <v>0</v>
      </c>
      <c r="G105" s="90"/>
      <c r="H105" s="35"/>
      <c r="I105" s="35"/>
      <c r="J105" s="35"/>
    </row>
    <row r="106" spans="1:11" x14ac:dyDescent="0.2">
      <c r="A106" s="44" t="s">
        <v>125</v>
      </c>
      <c r="B106" s="46">
        <v>4013</v>
      </c>
      <c r="C106" s="55"/>
      <c r="D106" s="35"/>
      <c r="E106" s="36"/>
      <c r="F106" s="74">
        <f t="shared" si="19"/>
        <v>0</v>
      </c>
      <c r="G106" s="90"/>
      <c r="H106" s="35"/>
      <c r="I106" s="35"/>
      <c r="J106" s="35"/>
    </row>
    <row r="107" spans="1:11" x14ac:dyDescent="0.2">
      <c r="A107" s="28" t="s">
        <v>126</v>
      </c>
      <c r="B107" s="9">
        <v>4020</v>
      </c>
      <c r="C107" s="55"/>
      <c r="D107" s="55"/>
      <c r="E107" s="56"/>
      <c r="F107" s="74">
        <f t="shared" si="19"/>
        <v>0</v>
      </c>
      <c r="G107" s="90"/>
      <c r="H107" s="35"/>
      <c r="I107" s="35"/>
      <c r="J107" s="35"/>
    </row>
    <row r="108" spans="1:11" x14ac:dyDescent="0.2">
      <c r="A108" s="28" t="s">
        <v>127</v>
      </c>
      <c r="B108" s="9">
        <v>4030</v>
      </c>
      <c r="C108" s="30">
        <f>SUM(C109:C112)</f>
        <v>0</v>
      </c>
      <c r="D108" s="30">
        <f>SUM(D109:D112)</f>
        <v>0</v>
      </c>
      <c r="E108" s="31"/>
      <c r="F108" s="73">
        <f t="shared" si="19"/>
        <v>0</v>
      </c>
      <c r="G108" s="89">
        <f>SUM(G109:G112)</f>
        <v>0</v>
      </c>
      <c r="H108" s="30">
        <f>SUM(H109:H112)</f>
        <v>0</v>
      </c>
      <c r="I108" s="30">
        <f>SUM(I109:I112)</f>
        <v>0</v>
      </c>
      <c r="J108" s="30">
        <f>SUM(J109:J112)</f>
        <v>0</v>
      </c>
    </row>
    <row r="109" spans="1:11" x14ac:dyDescent="0.2">
      <c r="A109" s="44" t="s">
        <v>123</v>
      </c>
      <c r="B109" s="46">
        <v>4031</v>
      </c>
      <c r="C109" s="55"/>
      <c r="D109" s="55"/>
      <c r="E109" s="56"/>
      <c r="F109" s="74">
        <f t="shared" si="19"/>
        <v>0</v>
      </c>
      <c r="G109" s="90"/>
      <c r="H109" s="35"/>
      <c r="I109" s="35"/>
      <c r="J109" s="35"/>
    </row>
    <row r="110" spans="1:11" x14ac:dyDescent="0.2">
      <c r="A110" s="44" t="s">
        <v>124</v>
      </c>
      <c r="B110" s="46">
        <v>4032</v>
      </c>
      <c r="C110" s="55"/>
      <c r="D110" s="55"/>
      <c r="E110" s="56"/>
      <c r="F110" s="74">
        <f t="shared" si="19"/>
        <v>0</v>
      </c>
      <c r="G110" s="90"/>
      <c r="H110" s="35"/>
      <c r="I110" s="35"/>
      <c r="J110" s="35"/>
    </row>
    <row r="111" spans="1:11" x14ac:dyDescent="0.2">
      <c r="A111" s="44" t="s">
        <v>125</v>
      </c>
      <c r="B111" s="46">
        <v>4033</v>
      </c>
      <c r="C111" s="55"/>
      <c r="D111" s="55"/>
      <c r="E111" s="56"/>
      <c r="F111" s="74">
        <f t="shared" si="19"/>
        <v>0</v>
      </c>
      <c r="G111" s="90"/>
      <c r="H111" s="35"/>
      <c r="I111" s="35"/>
      <c r="J111" s="35"/>
    </row>
    <row r="112" spans="1:11" x14ac:dyDescent="0.2">
      <c r="A112" s="28" t="s">
        <v>128</v>
      </c>
      <c r="B112" s="9">
        <v>4040</v>
      </c>
      <c r="C112" s="55"/>
      <c r="D112" s="55"/>
      <c r="E112" s="56"/>
      <c r="F112" s="74">
        <f>SUM(G112:J112)</f>
        <v>0</v>
      </c>
      <c r="G112" s="90"/>
      <c r="H112" s="35"/>
      <c r="I112" s="35"/>
      <c r="J112" s="35"/>
    </row>
    <row r="113" spans="1:10" x14ac:dyDescent="0.2">
      <c r="A113" s="141">
        <f>SUM(G113:J113)</f>
        <v>0</v>
      </c>
      <c r="B113" s="142"/>
      <c r="C113" s="142"/>
      <c r="D113" s="142"/>
      <c r="E113" s="142"/>
      <c r="F113" s="142"/>
      <c r="G113" s="142"/>
      <c r="H113" s="142"/>
      <c r="I113" s="142"/>
      <c r="J113" s="143"/>
    </row>
    <row r="114" spans="1:10" x14ac:dyDescent="0.2">
      <c r="A114" s="100" t="s">
        <v>129</v>
      </c>
      <c r="B114" s="57"/>
      <c r="C114" s="30"/>
      <c r="D114" s="30"/>
      <c r="E114" s="31"/>
      <c r="F114" s="73"/>
      <c r="G114" s="89"/>
      <c r="H114" s="30"/>
      <c r="I114" s="30"/>
      <c r="J114" s="30"/>
    </row>
    <row r="115" spans="1:10" x14ac:dyDescent="0.2">
      <c r="A115" s="28" t="s">
        <v>130</v>
      </c>
      <c r="B115" s="29">
        <v>5010</v>
      </c>
      <c r="C115" s="55"/>
      <c r="D115" s="35"/>
      <c r="E115" s="36"/>
      <c r="F115" s="74"/>
      <c r="G115" s="90"/>
      <c r="H115" s="35"/>
      <c r="I115" s="35"/>
      <c r="J115" s="35"/>
    </row>
    <row r="116" spans="1:10" ht="31.7" customHeight="1" x14ac:dyDescent="0.2">
      <c r="A116" s="58" t="s">
        <v>131</v>
      </c>
      <c r="B116" s="29">
        <v>5020</v>
      </c>
      <c r="C116" s="55"/>
      <c r="D116" s="35"/>
      <c r="E116" s="36"/>
      <c r="F116" s="74"/>
      <c r="G116" s="90"/>
      <c r="H116" s="35"/>
      <c r="I116" s="35"/>
      <c r="J116" s="35"/>
    </row>
    <row r="117" spans="1:10" ht="42" customHeight="1" x14ac:dyDescent="0.2">
      <c r="A117" s="58" t="s">
        <v>132</v>
      </c>
      <c r="B117" s="29">
        <v>5030</v>
      </c>
      <c r="C117" s="55"/>
      <c r="D117" s="35"/>
      <c r="E117" s="36"/>
      <c r="F117" s="74"/>
      <c r="G117" s="90"/>
      <c r="H117" s="35"/>
      <c r="I117" s="35"/>
      <c r="J117" s="35"/>
    </row>
    <row r="118" spans="1:10" x14ac:dyDescent="0.2">
      <c r="A118" s="58" t="s">
        <v>133</v>
      </c>
      <c r="B118" s="29">
        <v>5040</v>
      </c>
      <c r="C118" s="55"/>
      <c r="D118" s="35"/>
      <c r="E118" s="36"/>
      <c r="F118" s="74"/>
      <c r="G118" s="90"/>
      <c r="H118" s="35"/>
      <c r="I118" s="35"/>
      <c r="J118" s="35"/>
    </row>
    <row r="119" spans="1:10" x14ac:dyDescent="0.2">
      <c r="A119" s="99" t="s">
        <v>134</v>
      </c>
      <c r="B119" s="29"/>
      <c r="C119" s="55"/>
      <c r="D119" s="35"/>
      <c r="E119" s="36"/>
      <c r="F119" s="74"/>
      <c r="G119" s="90"/>
      <c r="H119" s="35"/>
      <c r="I119" s="35"/>
      <c r="J119" s="35"/>
    </row>
    <row r="120" spans="1:10" x14ac:dyDescent="0.2">
      <c r="A120" s="58" t="s">
        <v>135</v>
      </c>
      <c r="B120" s="29">
        <v>6010</v>
      </c>
      <c r="C120" s="55"/>
      <c r="D120" s="35"/>
      <c r="E120" s="36"/>
      <c r="F120" s="74"/>
      <c r="G120" s="90"/>
      <c r="H120" s="35"/>
      <c r="I120" s="35"/>
      <c r="J120" s="35"/>
    </row>
    <row r="121" spans="1:10" x14ac:dyDescent="0.2">
      <c r="A121" s="58" t="s">
        <v>136</v>
      </c>
      <c r="B121" s="29">
        <v>6020</v>
      </c>
      <c r="C121" s="55"/>
      <c r="D121" s="35"/>
      <c r="E121" s="36"/>
      <c r="F121" s="74"/>
      <c r="G121" s="90"/>
      <c r="H121" s="35"/>
      <c r="I121" s="35"/>
      <c r="J121" s="35"/>
    </row>
    <row r="122" spans="1:10" x14ac:dyDescent="0.2">
      <c r="A122" s="58" t="s">
        <v>137</v>
      </c>
      <c r="B122" s="29">
        <v>6030</v>
      </c>
      <c r="C122" s="55"/>
      <c r="D122" s="35"/>
      <c r="E122" s="36"/>
      <c r="F122" s="74"/>
      <c r="G122" s="90"/>
      <c r="H122" s="35"/>
      <c r="I122" s="35"/>
      <c r="J122" s="35"/>
    </row>
    <row r="123" spans="1:10" x14ac:dyDescent="0.2">
      <c r="A123" s="58" t="s">
        <v>138</v>
      </c>
      <c r="B123" s="29">
        <v>6040</v>
      </c>
      <c r="C123" s="55"/>
      <c r="D123" s="35"/>
      <c r="E123" s="36"/>
      <c r="F123" s="74"/>
      <c r="G123" s="90"/>
      <c r="H123" s="35"/>
      <c r="I123" s="35"/>
      <c r="J123" s="35"/>
    </row>
    <row r="124" spans="1:10" x14ac:dyDescent="0.2">
      <c r="A124" s="58" t="s">
        <v>139</v>
      </c>
      <c r="B124" s="29">
        <v>6050</v>
      </c>
      <c r="C124" s="55"/>
      <c r="D124" s="35"/>
      <c r="E124" s="36"/>
      <c r="F124" s="74"/>
      <c r="G124" s="90"/>
      <c r="H124" s="35"/>
      <c r="I124" s="35"/>
      <c r="J124" s="35"/>
    </row>
    <row r="125" spans="1:10" x14ac:dyDescent="0.2">
      <c r="A125" s="144" t="s">
        <v>140</v>
      </c>
      <c r="B125" s="145"/>
      <c r="C125" s="59"/>
      <c r="D125" s="60"/>
      <c r="E125" s="61"/>
      <c r="F125" s="75"/>
      <c r="G125" s="91"/>
      <c r="H125" s="62"/>
      <c r="I125" s="62"/>
      <c r="J125" s="62"/>
    </row>
    <row r="126" spans="1:10" ht="30.75" thickBot="1" x14ac:dyDescent="0.25">
      <c r="A126" s="38" t="s">
        <v>141</v>
      </c>
      <c r="B126" s="29">
        <v>7010</v>
      </c>
      <c r="C126" s="119">
        <v>344.75</v>
      </c>
      <c r="D126" s="63">
        <f>SUM(D127:D132)</f>
        <v>352</v>
      </c>
      <c r="E126" s="63">
        <f>SUM(E127:E132)</f>
        <v>352</v>
      </c>
      <c r="F126" s="76">
        <f>SUM(F127:F132)</f>
        <v>363</v>
      </c>
      <c r="G126" s="92">
        <f t="shared" ref="G126:J126" si="20">SUM(G127:G132)</f>
        <v>363</v>
      </c>
      <c r="H126" s="92">
        <f t="shared" si="20"/>
        <v>363</v>
      </c>
      <c r="I126" s="92">
        <f t="shared" si="20"/>
        <v>363</v>
      </c>
      <c r="J126" s="92">
        <f t="shared" si="20"/>
        <v>363</v>
      </c>
    </row>
    <row r="127" spans="1:10" x14ac:dyDescent="0.2">
      <c r="A127" s="64" t="s">
        <v>142</v>
      </c>
      <c r="B127" s="29">
        <v>7011</v>
      </c>
      <c r="C127" s="36">
        <v>1</v>
      </c>
      <c r="D127" s="65">
        <v>1</v>
      </c>
      <c r="E127" s="65">
        <v>1</v>
      </c>
      <c r="F127" s="77">
        <v>1</v>
      </c>
      <c r="G127" s="94">
        <v>1</v>
      </c>
      <c r="H127" s="94">
        <v>1</v>
      </c>
      <c r="I127" s="94">
        <v>1</v>
      </c>
      <c r="J127" s="94">
        <v>1</v>
      </c>
    </row>
    <row r="128" spans="1:10" x14ac:dyDescent="0.2">
      <c r="A128" s="64" t="s">
        <v>143</v>
      </c>
      <c r="B128" s="29">
        <v>7012</v>
      </c>
      <c r="C128" s="119">
        <v>83.5</v>
      </c>
      <c r="D128" s="65">
        <v>89.75</v>
      </c>
      <c r="E128" s="65">
        <v>89.75</v>
      </c>
      <c r="F128" s="77">
        <v>88</v>
      </c>
      <c r="G128" s="94">
        <v>88</v>
      </c>
      <c r="H128" s="94">
        <v>88</v>
      </c>
      <c r="I128" s="94">
        <v>88</v>
      </c>
      <c r="J128" s="94">
        <v>88</v>
      </c>
    </row>
    <row r="129" spans="1:19" x14ac:dyDescent="0.2">
      <c r="A129" s="64" t="s">
        <v>144</v>
      </c>
      <c r="B129" s="29">
        <v>7013</v>
      </c>
      <c r="C129" s="119">
        <v>20.75</v>
      </c>
      <c r="D129" s="65">
        <v>22</v>
      </c>
      <c r="E129" s="65">
        <v>22</v>
      </c>
      <c r="F129" s="77">
        <v>23.5</v>
      </c>
      <c r="G129" s="94">
        <v>23.5</v>
      </c>
      <c r="H129" s="94">
        <v>23.5</v>
      </c>
      <c r="I129" s="94">
        <v>23.5</v>
      </c>
      <c r="J129" s="94">
        <v>23.5</v>
      </c>
      <c r="L129" s="123"/>
      <c r="M129" s="123"/>
      <c r="N129" s="123"/>
    </row>
    <row r="130" spans="1:19" x14ac:dyDescent="0.2">
      <c r="A130" s="64" t="s">
        <v>145</v>
      </c>
      <c r="B130" s="29">
        <v>7014</v>
      </c>
      <c r="C130" s="119">
        <v>143.5</v>
      </c>
      <c r="D130" s="65">
        <v>144.75</v>
      </c>
      <c r="E130" s="65">
        <v>144.75</v>
      </c>
      <c r="F130" s="77">
        <v>149.75</v>
      </c>
      <c r="G130" s="94">
        <v>149.75</v>
      </c>
      <c r="H130" s="94">
        <v>149.75</v>
      </c>
      <c r="I130" s="94">
        <v>149.75</v>
      </c>
      <c r="J130" s="94">
        <v>149.75</v>
      </c>
      <c r="L130" s="123"/>
      <c r="M130" s="123"/>
      <c r="N130" s="123"/>
      <c r="S130" s="66"/>
    </row>
    <row r="131" spans="1:19" x14ac:dyDescent="0.2">
      <c r="A131" s="64" t="s">
        <v>146</v>
      </c>
      <c r="B131" s="29">
        <v>7015</v>
      </c>
      <c r="C131" s="119">
        <v>65.25</v>
      </c>
      <c r="D131" s="65">
        <v>65</v>
      </c>
      <c r="E131" s="65">
        <v>65</v>
      </c>
      <c r="F131" s="77">
        <v>64.75</v>
      </c>
      <c r="G131" s="94">
        <v>64.75</v>
      </c>
      <c r="H131" s="94">
        <v>64.75</v>
      </c>
      <c r="I131" s="94">
        <v>64.75</v>
      </c>
      <c r="J131" s="94">
        <v>64.75</v>
      </c>
      <c r="L131" s="123"/>
      <c r="M131" s="131"/>
      <c r="N131" s="131"/>
    </row>
    <row r="132" spans="1:19" x14ac:dyDescent="0.2">
      <c r="A132" s="64" t="s">
        <v>147</v>
      </c>
      <c r="B132" s="29">
        <v>7016</v>
      </c>
      <c r="C132" s="119">
        <v>30.75</v>
      </c>
      <c r="D132" s="65">
        <v>29.5</v>
      </c>
      <c r="E132" s="65">
        <v>29.5</v>
      </c>
      <c r="F132" s="77">
        <v>36</v>
      </c>
      <c r="G132" s="94">
        <v>36</v>
      </c>
      <c r="H132" s="94">
        <v>36</v>
      </c>
      <c r="I132" s="94">
        <v>36</v>
      </c>
      <c r="J132" s="94">
        <v>36</v>
      </c>
      <c r="L132" s="123"/>
      <c r="M132" s="132"/>
      <c r="N132" s="133"/>
    </row>
    <row r="133" spans="1:19" x14ac:dyDescent="0.2">
      <c r="A133" s="28" t="s">
        <v>148</v>
      </c>
      <c r="B133" s="29">
        <v>7020</v>
      </c>
      <c r="C133" s="31">
        <f>C134+C135+C136++C137+C138+C139</f>
        <v>71027.199999999997</v>
      </c>
      <c r="D133" s="30">
        <f>D134+D135+D136++D137+D138+D139</f>
        <v>76259.399999999994</v>
      </c>
      <c r="E133" s="30">
        <f>E134+E135+E136++E137+E138+E139</f>
        <v>76259.399999999994</v>
      </c>
      <c r="F133" s="73">
        <f>F134+F135+F136+F137+F138+F139</f>
        <v>78544.799999999988</v>
      </c>
      <c r="G133" s="89">
        <f>G134+G135+G136+G137+G138+G139</f>
        <v>19636.400000000001</v>
      </c>
      <c r="H133" s="30">
        <f t="shared" ref="H133" si="21">H134+H135+H136+H137+H138+H139</f>
        <v>19636.400000000001</v>
      </c>
      <c r="I133" s="30">
        <f>I134+I135+I136+I137+I138+I139</f>
        <v>19636.400000000001</v>
      </c>
      <c r="J133" s="30">
        <f t="shared" ref="J133" si="22">J134+J135+J136+J137+J138+J139</f>
        <v>19636.599999999999</v>
      </c>
      <c r="K133" s="34">
        <f>J133/3</f>
        <v>6545.5333333333328</v>
      </c>
      <c r="L133" s="134"/>
      <c r="M133" s="135"/>
      <c r="N133" s="132"/>
    </row>
    <row r="134" spans="1:19" x14ac:dyDescent="0.2">
      <c r="A134" s="64" t="s">
        <v>142</v>
      </c>
      <c r="B134" s="29">
        <v>7021</v>
      </c>
      <c r="C134" s="36">
        <v>466.9</v>
      </c>
      <c r="D134" s="35">
        <v>380</v>
      </c>
      <c r="E134" s="35">
        <v>380</v>
      </c>
      <c r="F134" s="74">
        <v>380</v>
      </c>
      <c r="G134" s="90">
        <v>95</v>
      </c>
      <c r="H134" s="90">
        <v>95</v>
      </c>
      <c r="I134" s="90">
        <v>95</v>
      </c>
      <c r="J134" s="90">
        <v>95</v>
      </c>
      <c r="K134" s="34">
        <f t="shared" ref="K134:K139" si="23">J134/3</f>
        <v>31.666666666666668</v>
      </c>
      <c r="L134" s="136"/>
      <c r="M134" s="137"/>
      <c r="N134" s="136"/>
    </row>
    <row r="135" spans="1:19" x14ac:dyDescent="0.2">
      <c r="A135" s="64" t="s">
        <v>143</v>
      </c>
      <c r="B135" s="29">
        <v>7022</v>
      </c>
      <c r="C135" s="36">
        <v>26805.3</v>
      </c>
      <c r="D135" s="35">
        <v>28518.400000000001</v>
      </c>
      <c r="E135" s="35">
        <v>28518.400000000001</v>
      </c>
      <c r="F135" s="74">
        <v>28277.8</v>
      </c>
      <c r="G135" s="90">
        <v>7069.5</v>
      </c>
      <c r="H135" s="90">
        <v>7069.5</v>
      </c>
      <c r="I135" s="90">
        <v>7069.5</v>
      </c>
      <c r="J135" s="90">
        <v>7069.5</v>
      </c>
      <c r="K135" s="34">
        <f t="shared" si="23"/>
        <v>2356.5</v>
      </c>
      <c r="L135" s="134"/>
      <c r="M135" s="133"/>
      <c r="N135" s="136"/>
    </row>
    <row r="136" spans="1:19" x14ac:dyDescent="0.2">
      <c r="A136" s="64" t="s">
        <v>144</v>
      </c>
      <c r="B136" s="29">
        <v>7033</v>
      </c>
      <c r="C136" s="36">
        <v>3090.8</v>
      </c>
      <c r="D136" s="35">
        <v>4683.2</v>
      </c>
      <c r="E136" s="35">
        <v>4683.2</v>
      </c>
      <c r="F136" s="74">
        <v>4712.7</v>
      </c>
      <c r="G136" s="90">
        <v>1178.2</v>
      </c>
      <c r="H136" s="90">
        <v>1178.2</v>
      </c>
      <c r="I136" s="90">
        <v>1178.2</v>
      </c>
      <c r="J136" s="90">
        <v>1178.2</v>
      </c>
      <c r="K136" s="34">
        <f t="shared" si="23"/>
        <v>392.73333333333335</v>
      </c>
      <c r="L136" s="134"/>
      <c r="M136" s="138"/>
      <c r="N136" s="136"/>
    </row>
    <row r="137" spans="1:19" x14ac:dyDescent="0.2">
      <c r="A137" s="64" t="s">
        <v>145</v>
      </c>
      <c r="B137" s="29">
        <v>7024</v>
      </c>
      <c r="C137" s="36">
        <v>29089.9</v>
      </c>
      <c r="D137" s="35">
        <v>30424.799999999999</v>
      </c>
      <c r="E137" s="35">
        <v>30424.799999999999</v>
      </c>
      <c r="F137" s="74">
        <v>30564.7</v>
      </c>
      <c r="G137" s="90">
        <v>7641.2</v>
      </c>
      <c r="H137" s="90">
        <v>7641.2</v>
      </c>
      <c r="I137" s="90">
        <v>7641.2</v>
      </c>
      <c r="J137" s="90">
        <v>7641.4</v>
      </c>
      <c r="K137" s="34">
        <f t="shared" si="23"/>
        <v>2547.1333333333332</v>
      </c>
      <c r="L137" s="134"/>
      <c r="M137" s="138"/>
      <c r="N137" s="136"/>
    </row>
    <row r="138" spans="1:19" x14ac:dyDescent="0.2">
      <c r="A138" s="64" t="s">
        <v>146</v>
      </c>
      <c r="B138" s="29">
        <v>7025</v>
      </c>
      <c r="C138" s="36">
        <v>7719</v>
      </c>
      <c r="D138" s="35">
        <v>8760.5</v>
      </c>
      <c r="E138" s="35">
        <v>8760.5</v>
      </c>
      <c r="F138" s="74">
        <v>9111.4</v>
      </c>
      <c r="G138" s="90">
        <v>2277.9</v>
      </c>
      <c r="H138" s="90">
        <v>2277.9</v>
      </c>
      <c r="I138" s="90">
        <v>2277.9</v>
      </c>
      <c r="J138" s="90">
        <v>2277.9</v>
      </c>
      <c r="K138" s="34">
        <f t="shared" si="23"/>
        <v>759.30000000000007</v>
      </c>
      <c r="L138" s="134"/>
      <c r="M138" s="138"/>
      <c r="N138" s="136"/>
    </row>
    <row r="139" spans="1:19" x14ac:dyDescent="0.2">
      <c r="A139" s="64" t="s">
        <v>147</v>
      </c>
      <c r="B139" s="29">
        <v>7026</v>
      </c>
      <c r="C139" s="36">
        <v>3855.3</v>
      </c>
      <c r="D139" s="35">
        <v>3492.5</v>
      </c>
      <c r="E139" s="35">
        <v>3492.5</v>
      </c>
      <c r="F139" s="74">
        <v>5498.2</v>
      </c>
      <c r="G139" s="90">
        <v>1374.6</v>
      </c>
      <c r="H139" s="90">
        <v>1374.6</v>
      </c>
      <c r="I139" s="90">
        <v>1374.6</v>
      </c>
      <c r="J139" s="90">
        <v>1374.6</v>
      </c>
      <c r="K139" s="34">
        <f t="shared" si="23"/>
        <v>458.2</v>
      </c>
      <c r="L139" s="134"/>
      <c r="M139" s="138"/>
      <c r="N139" s="136"/>
    </row>
    <row r="140" spans="1:19" ht="20.25" customHeight="1" x14ac:dyDescent="0.2">
      <c r="A140" s="64" t="s">
        <v>149</v>
      </c>
      <c r="B140" s="29">
        <v>7030</v>
      </c>
      <c r="C140" s="36">
        <v>19.2</v>
      </c>
      <c r="D140" s="35">
        <v>18.100000000000001</v>
      </c>
      <c r="E140" s="35">
        <v>18.100000000000001</v>
      </c>
      <c r="F140" s="74">
        <f>(F133/F126/12)</f>
        <v>18.031404958677683</v>
      </c>
      <c r="G140" s="90">
        <f>(G133/G126/3)</f>
        <v>18.031588613406797</v>
      </c>
      <c r="H140" s="35">
        <f>(H133/H126/3)</f>
        <v>18.031588613406797</v>
      </c>
      <c r="I140" s="35">
        <f>(I133/I126/3)</f>
        <v>18.031588613406797</v>
      </c>
      <c r="J140" s="35">
        <f>(J133/J126/3)</f>
        <v>18.031772268135903</v>
      </c>
    </row>
    <row r="141" spans="1:19" x14ac:dyDescent="0.2">
      <c r="A141" s="64" t="s">
        <v>142</v>
      </c>
      <c r="B141" s="29">
        <v>7031</v>
      </c>
      <c r="C141" s="36">
        <v>38.9</v>
      </c>
      <c r="D141" s="35">
        <v>31.7</v>
      </c>
      <c r="E141" s="35">
        <v>31.7</v>
      </c>
      <c r="F141" s="74">
        <f t="shared" ref="C141:F146" si="24">F134/F127/12</f>
        <v>31.666666666666668</v>
      </c>
      <c r="G141" s="90">
        <f>G134/G127/3</f>
        <v>31.666666666666668</v>
      </c>
      <c r="H141" s="35">
        <f>H134/H127/3</f>
        <v>31.666666666666668</v>
      </c>
      <c r="I141" s="35">
        <f t="shared" ref="G141:J146" si="25">I134/I127/3</f>
        <v>31.666666666666668</v>
      </c>
      <c r="J141" s="35">
        <f t="shared" si="25"/>
        <v>31.666666666666668</v>
      </c>
      <c r="K141" s="1" t="s">
        <v>150</v>
      </c>
    </row>
    <row r="142" spans="1:19" x14ac:dyDescent="0.2">
      <c r="A142" s="64" t="s">
        <v>143</v>
      </c>
      <c r="B142" s="29">
        <v>7032</v>
      </c>
      <c r="C142" s="36">
        <f t="shared" si="24"/>
        <v>26.751796407185626</v>
      </c>
      <c r="D142" s="35">
        <v>26.5</v>
      </c>
      <c r="E142" s="35">
        <v>26.5</v>
      </c>
      <c r="F142" s="74">
        <f t="shared" si="24"/>
        <v>26.778219696969696</v>
      </c>
      <c r="G142" s="90">
        <f t="shared" si="25"/>
        <v>26.77840909090909</v>
      </c>
      <c r="H142" s="35">
        <f t="shared" si="25"/>
        <v>26.77840909090909</v>
      </c>
      <c r="I142" s="35">
        <f>I135/I128/3</f>
        <v>26.77840909090909</v>
      </c>
      <c r="J142" s="35">
        <f t="shared" si="25"/>
        <v>26.77840909090909</v>
      </c>
      <c r="K142" s="1" t="s">
        <v>151</v>
      </c>
    </row>
    <row r="143" spans="1:19" x14ac:dyDescent="0.2">
      <c r="A143" s="64" t="s">
        <v>144</v>
      </c>
      <c r="B143" s="29">
        <v>7033</v>
      </c>
      <c r="C143" s="36">
        <f t="shared" si="24"/>
        <v>12.41285140562249</v>
      </c>
      <c r="D143" s="35">
        <v>17.7</v>
      </c>
      <c r="E143" s="35">
        <v>17.7</v>
      </c>
      <c r="F143" s="74">
        <f>F136/F129/12</f>
        <v>16.711702127659574</v>
      </c>
      <c r="G143" s="90">
        <f t="shared" si="25"/>
        <v>16.712056737588654</v>
      </c>
      <c r="H143" s="35">
        <f t="shared" si="25"/>
        <v>16.712056737588654</v>
      </c>
      <c r="I143" s="35">
        <f t="shared" si="25"/>
        <v>16.712056737588654</v>
      </c>
      <c r="J143" s="35">
        <f>J136/J129/3</f>
        <v>16.712056737588654</v>
      </c>
      <c r="K143" s="1" t="s">
        <v>152</v>
      </c>
    </row>
    <row r="144" spans="1:19" x14ac:dyDescent="0.2">
      <c r="A144" s="64" t="s">
        <v>145</v>
      </c>
      <c r="B144" s="29">
        <v>7034</v>
      </c>
      <c r="C144" s="36">
        <f t="shared" si="24"/>
        <v>16.89308943089431</v>
      </c>
      <c r="D144" s="35">
        <v>17.5</v>
      </c>
      <c r="E144" s="35">
        <v>17.5</v>
      </c>
      <c r="F144" s="74">
        <f t="shared" si="24"/>
        <v>17.008736783528104</v>
      </c>
      <c r="G144" s="90">
        <f t="shared" si="25"/>
        <v>17.00879243183083</v>
      </c>
      <c r="H144" s="35">
        <f>H137/H130/3</f>
        <v>17.00879243183083</v>
      </c>
      <c r="I144" s="35">
        <f t="shared" si="25"/>
        <v>17.00879243183083</v>
      </c>
      <c r="J144" s="35">
        <f t="shared" si="25"/>
        <v>17.009237618252644</v>
      </c>
      <c r="K144" s="1" t="s">
        <v>153</v>
      </c>
    </row>
    <row r="145" spans="1:19" x14ac:dyDescent="0.2">
      <c r="A145" s="64" t="s">
        <v>146</v>
      </c>
      <c r="B145" s="29">
        <v>7035</v>
      </c>
      <c r="C145" s="36">
        <f t="shared" si="24"/>
        <v>9.8582375478927204</v>
      </c>
      <c r="D145" s="35">
        <f t="shared" si="24"/>
        <v>11.231410256410257</v>
      </c>
      <c r="E145" s="35">
        <f t="shared" ref="E145" si="26">E138/E131/12</f>
        <v>11.231410256410257</v>
      </c>
      <c r="F145" s="74">
        <f t="shared" si="24"/>
        <v>11.726383526383527</v>
      </c>
      <c r="G145" s="90">
        <f>G138/G131/3</f>
        <v>11.726640926640927</v>
      </c>
      <c r="H145" s="35">
        <f t="shared" si="25"/>
        <v>11.726640926640927</v>
      </c>
      <c r="I145" s="35">
        <f t="shared" si="25"/>
        <v>11.726640926640927</v>
      </c>
      <c r="J145" s="35">
        <f t="shared" si="25"/>
        <v>11.726640926640927</v>
      </c>
      <c r="K145" s="1" t="s">
        <v>154</v>
      </c>
    </row>
    <row r="146" spans="1:19" x14ac:dyDescent="0.2">
      <c r="A146" s="64" t="s">
        <v>147</v>
      </c>
      <c r="B146" s="29">
        <v>7036</v>
      </c>
      <c r="C146" s="36">
        <f t="shared" si="24"/>
        <v>10.447967479674796</v>
      </c>
      <c r="D146" s="35">
        <v>9.9</v>
      </c>
      <c r="E146" s="35">
        <v>9.9</v>
      </c>
      <c r="F146" s="74">
        <f t="shared" si="24"/>
        <v>12.727314814814813</v>
      </c>
      <c r="G146" s="90">
        <f>G139/G132/3</f>
        <v>12.727777777777776</v>
      </c>
      <c r="H146" s="35">
        <f t="shared" si="25"/>
        <v>12.727777777777776</v>
      </c>
      <c r="I146" s="35">
        <f t="shared" si="25"/>
        <v>12.727777777777776</v>
      </c>
      <c r="J146" s="35">
        <f t="shared" si="25"/>
        <v>12.727777777777776</v>
      </c>
      <c r="K146" s="1" t="s">
        <v>155</v>
      </c>
    </row>
    <row r="147" spans="1:19" x14ac:dyDescent="0.2">
      <c r="A147" s="64" t="s">
        <v>156</v>
      </c>
      <c r="B147" s="29">
        <v>7040</v>
      </c>
      <c r="C147" s="31">
        <f>C148+C149+C150+C151+C152+C153</f>
        <v>4728</v>
      </c>
      <c r="D147" s="30"/>
      <c r="E147" s="30"/>
      <c r="F147" s="104"/>
      <c r="G147" s="107"/>
      <c r="H147" s="108"/>
      <c r="I147" s="108"/>
      <c r="J147" s="108"/>
    </row>
    <row r="148" spans="1:19" x14ac:dyDescent="0.2">
      <c r="A148" s="64" t="s">
        <v>142</v>
      </c>
      <c r="B148" s="29">
        <v>7041</v>
      </c>
      <c r="C148" s="36">
        <v>28.4</v>
      </c>
      <c r="D148" s="35"/>
      <c r="E148" s="36"/>
      <c r="F148" s="74"/>
      <c r="G148" s="90"/>
      <c r="H148" s="35"/>
      <c r="I148" s="35"/>
      <c r="J148" s="35"/>
    </row>
    <row r="149" spans="1:19" x14ac:dyDescent="0.2">
      <c r="A149" s="64" t="s">
        <v>143</v>
      </c>
      <c r="B149" s="29">
        <v>7042</v>
      </c>
      <c r="C149" s="36">
        <v>2019.4</v>
      </c>
      <c r="D149" s="35"/>
      <c r="E149" s="36"/>
      <c r="F149" s="74"/>
      <c r="G149" s="90"/>
      <c r="H149" s="35"/>
      <c r="I149" s="35"/>
      <c r="J149" s="35"/>
    </row>
    <row r="150" spans="1:19" x14ac:dyDescent="0.2">
      <c r="A150" s="64" t="s">
        <v>144</v>
      </c>
      <c r="B150" s="29">
        <v>7043</v>
      </c>
      <c r="C150" s="36">
        <v>426.5</v>
      </c>
      <c r="D150" s="35"/>
      <c r="E150" s="36"/>
      <c r="F150" s="74"/>
      <c r="G150" s="90"/>
      <c r="H150" s="35"/>
      <c r="I150" s="35"/>
      <c r="J150" s="35"/>
    </row>
    <row r="151" spans="1:19" x14ac:dyDescent="0.2">
      <c r="A151" s="64" t="s">
        <v>145</v>
      </c>
      <c r="B151" s="29">
        <v>7044</v>
      </c>
      <c r="C151" s="36">
        <v>2253.6999999999998</v>
      </c>
      <c r="D151" s="35"/>
      <c r="E151" s="36"/>
      <c r="F151" s="74"/>
      <c r="G151" s="90"/>
      <c r="H151" s="35"/>
      <c r="I151" s="35"/>
      <c r="J151" s="35"/>
    </row>
    <row r="152" spans="1:19" x14ac:dyDescent="0.2">
      <c r="A152" s="64" t="s">
        <v>146</v>
      </c>
      <c r="B152" s="29">
        <v>7045</v>
      </c>
      <c r="C152" s="35"/>
      <c r="D152" s="35"/>
      <c r="E152" s="36"/>
      <c r="F152" s="74"/>
      <c r="G152" s="90"/>
      <c r="H152" s="35"/>
      <c r="I152" s="35"/>
      <c r="J152" s="35"/>
    </row>
    <row r="153" spans="1:19" x14ac:dyDescent="0.2">
      <c r="A153" s="64" t="s">
        <v>147</v>
      </c>
      <c r="B153" s="29">
        <v>7046</v>
      </c>
      <c r="C153" s="35"/>
      <c r="D153" s="35"/>
      <c r="E153" s="36"/>
      <c r="F153" s="74"/>
      <c r="G153" s="90"/>
      <c r="H153" s="35"/>
      <c r="I153" s="35"/>
      <c r="J153" s="35"/>
    </row>
    <row r="154" spans="1:19" ht="27" customHeight="1" x14ac:dyDescent="0.2">
      <c r="A154" s="67" t="s">
        <v>157</v>
      </c>
      <c r="B154" s="29"/>
      <c r="C154" s="35"/>
      <c r="D154" s="35"/>
      <c r="E154" s="36"/>
      <c r="F154" s="74"/>
      <c r="G154" s="90"/>
      <c r="H154" s="35"/>
      <c r="I154" s="35"/>
      <c r="J154" s="35"/>
    </row>
    <row r="155" spans="1:19" ht="30.75" thickBot="1" x14ac:dyDescent="0.25">
      <c r="A155" s="38" t="s">
        <v>141</v>
      </c>
      <c r="B155" s="29">
        <v>8010</v>
      </c>
      <c r="C155" s="35">
        <v>19.75</v>
      </c>
      <c r="D155" s="68">
        <v>20</v>
      </c>
      <c r="E155" s="68">
        <v>20</v>
      </c>
      <c r="F155" s="78">
        <f t="shared" ref="F155" si="27">SUM(F156:F161)</f>
        <v>23</v>
      </c>
      <c r="G155" s="93">
        <f t="shared" ref="G155:J155" si="28">SUM(G156:G161)</f>
        <v>23</v>
      </c>
      <c r="H155" s="68">
        <f t="shared" si="28"/>
        <v>23</v>
      </c>
      <c r="I155" s="68">
        <f t="shared" si="28"/>
        <v>23</v>
      </c>
      <c r="J155" s="68">
        <f t="shared" si="28"/>
        <v>23</v>
      </c>
    </row>
    <row r="156" spans="1:19" x14ac:dyDescent="0.2">
      <c r="A156" s="64" t="s">
        <v>142</v>
      </c>
      <c r="B156" s="29">
        <v>8011</v>
      </c>
      <c r="C156" s="35"/>
      <c r="D156" s="65"/>
      <c r="E156" s="65"/>
      <c r="F156" s="109"/>
      <c r="G156" s="111"/>
      <c r="H156" s="110"/>
      <c r="I156" s="110"/>
      <c r="J156" s="110"/>
    </row>
    <row r="157" spans="1:19" x14ac:dyDescent="0.2">
      <c r="A157" s="64" t="s">
        <v>143</v>
      </c>
      <c r="B157" s="29">
        <v>8012</v>
      </c>
      <c r="C157" s="35">
        <v>6.25</v>
      </c>
      <c r="D157" s="65">
        <v>6.75</v>
      </c>
      <c r="E157" s="65">
        <v>6.75</v>
      </c>
      <c r="F157" s="77">
        <v>7.25</v>
      </c>
      <c r="G157" s="94">
        <v>7.25</v>
      </c>
      <c r="H157" s="94">
        <v>7.25</v>
      </c>
      <c r="I157" s="94">
        <v>7.25</v>
      </c>
      <c r="J157" s="94">
        <v>7.25</v>
      </c>
    </row>
    <row r="158" spans="1:19" x14ac:dyDescent="0.2">
      <c r="A158" s="64" t="s">
        <v>144</v>
      </c>
      <c r="B158" s="29">
        <v>8013</v>
      </c>
      <c r="C158" s="35">
        <v>1</v>
      </c>
      <c r="D158" s="65">
        <v>1.5</v>
      </c>
      <c r="E158" s="65">
        <v>1.5</v>
      </c>
      <c r="F158" s="77">
        <v>1</v>
      </c>
      <c r="G158" s="94">
        <v>1</v>
      </c>
      <c r="H158" s="94">
        <v>1</v>
      </c>
      <c r="I158" s="94">
        <v>1</v>
      </c>
      <c r="J158" s="94">
        <v>1</v>
      </c>
    </row>
    <row r="159" spans="1:19" x14ac:dyDescent="0.2">
      <c r="A159" s="64" t="s">
        <v>145</v>
      </c>
      <c r="B159" s="29">
        <v>8014</v>
      </c>
      <c r="C159" s="35">
        <v>12</v>
      </c>
      <c r="D159" s="65">
        <v>11.75</v>
      </c>
      <c r="E159" s="65">
        <v>11.75</v>
      </c>
      <c r="F159" s="77">
        <v>13.25</v>
      </c>
      <c r="G159" s="94">
        <v>13.25</v>
      </c>
      <c r="H159" s="94">
        <v>13.25</v>
      </c>
      <c r="I159" s="94">
        <v>13.25</v>
      </c>
      <c r="J159" s="94">
        <v>13.25</v>
      </c>
      <c r="S159" s="66"/>
    </row>
    <row r="160" spans="1:19" x14ac:dyDescent="0.2">
      <c r="A160" s="64" t="s">
        <v>146</v>
      </c>
      <c r="B160" s="29">
        <v>8015</v>
      </c>
      <c r="C160" s="35">
        <v>0.5</v>
      </c>
      <c r="D160" s="65"/>
      <c r="E160" s="65"/>
      <c r="F160" s="77">
        <v>1.5</v>
      </c>
      <c r="G160" s="94">
        <v>1.5</v>
      </c>
      <c r="H160" s="94">
        <v>1.5</v>
      </c>
      <c r="I160" s="94">
        <v>1.5</v>
      </c>
      <c r="J160" s="94">
        <v>1.5</v>
      </c>
      <c r="L160" s="123"/>
      <c r="M160" s="123"/>
      <c r="N160" s="123"/>
    </row>
    <row r="161" spans="1:14" x14ac:dyDescent="0.2">
      <c r="A161" s="64" t="s">
        <v>147</v>
      </c>
      <c r="B161" s="29">
        <v>8016</v>
      </c>
      <c r="C161" s="35"/>
      <c r="D161" s="65"/>
      <c r="E161" s="65"/>
      <c r="F161" s="109"/>
      <c r="G161" s="111"/>
      <c r="H161" s="110"/>
      <c r="I161" s="110"/>
      <c r="J161" s="110"/>
      <c r="L161" s="123"/>
      <c r="M161" s="123"/>
      <c r="N161" s="123"/>
    </row>
    <row r="162" spans="1:14" x14ac:dyDescent="0.2">
      <c r="A162" s="28" t="s">
        <v>148</v>
      </c>
      <c r="B162" s="29">
        <v>8020</v>
      </c>
      <c r="C162" s="30">
        <v>2172.5</v>
      </c>
      <c r="D162" s="30">
        <f>D163+D164+D165+D166+D167+D168</f>
        <v>4696.3999999999996</v>
      </c>
      <c r="E162" s="30">
        <f>E163+E164+E165+E166+E167+E168</f>
        <v>4696.3999999999996</v>
      </c>
      <c r="F162" s="73">
        <f>F163+F164+F165+F166+F167+F168</f>
        <v>5339.4</v>
      </c>
      <c r="G162" s="89">
        <f>G163+G164+G165+G166+G167+G168</f>
        <v>1334.6999999999998</v>
      </c>
      <c r="H162" s="30">
        <f t="shared" ref="H162" si="29">H163+H164+H165+H166+H167+H168</f>
        <v>1334.8999999999999</v>
      </c>
      <c r="I162" s="30">
        <f>I163+I164+I165+I166+I167+I168</f>
        <v>1334.8999999999999</v>
      </c>
      <c r="J162" s="30">
        <f t="shared" ref="J162" si="30">J163+J164+J165+J166+J167+J168</f>
        <v>1334.8999999999999</v>
      </c>
      <c r="K162" s="34">
        <f>J162/3</f>
        <v>444.96666666666664</v>
      </c>
      <c r="L162" s="127"/>
      <c r="M162" s="139"/>
      <c r="N162" s="139"/>
    </row>
    <row r="163" spans="1:14" x14ac:dyDescent="0.2">
      <c r="A163" s="64" t="s">
        <v>142</v>
      </c>
      <c r="B163" s="29">
        <v>8021</v>
      </c>
      <c r="C163" s="35"/>
      <c r="D163" s="36"/>
      <c r="E163" s="36"/>
      <c r="F163" s="74"/>
      <c r="G163" s="90"/>
      <c r="H163" s="35"/>
      <c r="I163" s="35"/>
      <c r="J163" s="35"/>
      <c r="K163" s="34">
        <f t="shared" ref="K163:K168" si="31">J163/3</f>
        <v>0</v>
      </c>
      <c r="L163" s="140"/>
      <c r="M163" s="138"/>
      <c r="N163" s="140"/>
    </row>
    <row r="164" spans="1:14" x14ac:dyDescent="0.2">
      <c r="A164" s="64" t="s">
        <v>143</v>
      </c>
      <c r="B164" s="29">
        <v>8022</v>
      </c>
      <c r="C164" s="35">
        <v>946.7</v>
      </c>
      <c r="D164" s="35">
        <v>2058.8000000000002</v>
      </c>
      <c r="E164" s="35">
        <v>2058.8000000000002</v>
      </c>
      <c r="F164" s="74">
        <f t="shared" ref="F164:F166" si="32">G164+H164+I164+J164</f>
        <v>2211.1999999999998</v>
      </c>
      <c r="G164" s="90">
        <v>552.79999999999995</v>
      </c>
      <c r="H164" s="90">
        <v>552.79999999999995</v>
      </c>
      <c r="I164" s="90">
        <v>552.79999999999995</v>
      </c>
      <c r="J164" s="90">
        <v>552.79999999999995</v>
      </c>
      <c r="K164" s="34">
        <f t="shared" si="31"/>
        <v>184.26666666666665</v>
      </c>
      <c r="L164" s="140"/>
      <c r="M164" s="138"/>
      <c r="N164" s="123"/>
    </row>
    <row r="165" spans="1:14" x14ac:dyDescent="0.2">
      <c r="A165" s="64" t="s">
        <v>144</v>
      </c>
      <c r="B165" s="29">
        <v>8033</v>
      </c>
      <c r="C165" s="35">
        <v>30.7</v>
      </c>
      <c r="D165" s="35">
        <v>218.4</v>
      </c>
      <c r="E165" s="35">
        <v>218.4</v>
      </c>
      <c r="F165" s="74">
        <f t="shared" si="32"/>
        <v>205.8</v>
      </c>
      <c r="G165" s="90">
        <v>51.3</v>
      </c>
      <c r="H165" s="90">
        <v>51.5</v>
      </c>
      <c r="I165" s="90">
        <v>51.5</v>
      </c>
      <c r="J165" s="90">
        <v>51.5</v>
      </c>
      <c r="K165" s="34">
        <f t="shared" si="31"/>
        <v>17.166666666666668</v>
      </c>
      <c r="L165" s="140"/>
      <c r="M165" s="138"/>
      <c r="N165" s="123"/>
    </row>
    <row r="166" spans="1:14" x14ac:dyDescent="0.2">
      <c r="A166" s="64" t="s">
        <v>145</v>
      </c>
      <c r="B166" s="29">
        <v>8024</v>
      </c>
      <c r="C166" s="35">
        <v>1188.7</v>
      </c>
      <c r="D166" s="35">
        <v>2419.1999999999998</v>
      </c>
      <c r="E166" s="35">
        <v>2419.1999999999998</v>
      </c>
      <c r="F166" s="74">
        <f t="shared" si="32"/>
        <v>2728</v>
      </c>
      <c r="G166" s="90">
        <v>682</v>
      </c>
      <c r="H166" s="90">
        <v>682</v>
      </c>
      <c r="I166" s="90">
        <v>682</v>
      </c>
      <c r="J166" s="90">
        <v>682</v>
      </c>
      <c r="K166" s="34">
        <f t="shared" si="31"/>
        <v>227.33333333333334</v>
      </c>
      <c r="L166" s="140"/>
      <c r="M166" s="138"/>
      <c r="N166" s="123"/>
    </row>
    <row r="167" spans="1:14" x14ac:dyDescent="0.2">
      <c r="A167" s="64" t="s">
        <v>146</v>
      </c>
      <c r="B167" s="29">
        <v>8025</v>
      </c>
      <c r="C167" s="35">
        <v>6.4</v>
      </c>
      <c r="D167" s="35"/>
      <c r="E167" s="35"/>
      <c r="F167" s="74">
        <f>G167+H167+I167+J167</f>
        <v>194.4</v>
      </c>
      <c r="G167" s="90">
        <v>48.6</v>
      </c>
      <c r="H167" s="35">
        <v>48.6</v>
      </c>
      <c r="I167" s="35">
        <v>48.6</v>
      </c>
      <c r="J167" s="35">
        <v>48.6</v>
      </c>
      <c r="K167" s="34">
        <f t="shared" si="31"/>
        <v>16.2</v>
      </c>
      <c r="L167" s="140"/>
      <c r="M167" s="138"/>
      <c r="N167" s="123"/>
    </row>
    <row r="168" spans="1:14" x14ac:dyDescent="0.2">
      <c r="A168" s="64" t="s">
        <v>147</v>
      </c>
      <c r="B168" s="29">
        <v>8026</v>
      </c>
      <c r="C168" s="35"/>
      <c r="D168" s="35"/>
      <c r="E168" s="35"/>
      <c r="F168" s="106"/>
      <c r="G168" s="107"/>
      <c r="H168" s="108"/>
      <c r="I168" s="108"/>
      <c r="J168" s="108"/>
      <c r="K168" s="34">
        <f t="shared" si="31"/>
        <v>0</v>
      </c>
      <c r="L168" s="140"/>
      <c r="M168" s="138"/>
      <c r="N168" s="123"/>
    </row>
    <row r="169" spans="1:14" ht="20.25" customHeight="1" x14ac:dyDescent="0.2">
      <c r="A169" s="64" t="s">
        <v>149</v>
      </c>
      <c r="B169" s="29">
        <v>8030</v>
      </c>
      <c r="C169" s="35">
        <v>15.5</v>
      </c>
      <c r="D169" s="35"/>
      <c r="E169" s="35"/>
      <c r="F169" s="106"/>
      <c r="G169" s="107"/>
      <c r="H169" s="108"/>
      <c r="I169" s="108"/>
      <c r="J169" s="108"/>
    </row>
    <row r="170" spans="1:14" hidden="1" x14ac:dyDescent="0.2">
      <c r="A170" s="64" t="s">
        <v>142</v>
      </c>
      <c r="B170" s="29">
        <v>8031</v>
      </c>
      <c r="C170" s="35"/>
      <c r="D170" s="35"/>
      <c r="E170" s="35"/>
      <c r="F170" s="106"/>
      <c r="G170" s="107"/>
      <c r="H170" s="108"/>
      <c r="I170" s="108"/>
      <c r="J170" s="108"/>
      <c r="K170" s="1" t="s">
        <v>150</v>
      </c>
    </row>
    <row r="171" spans="1:14" x14ac:dyDescent="0.2">
      <c r="A171" s="64" t="s">
        <v>143</v>
      </c>
      <c r="B171" s="29">
        <v>8032</v>
      </c>
      <c r="C171" s="35">
        <v>25.2</v>
      </c>
      <c r="D171" s="35">
        <f>D164/D157/12</f>
        <v>25.417283950617286</v>
      </c>
      <c r="E171" s="35">
        <f>E164/E157/12</f>
        <v>25.417283950617286</v>
      </c>
      <c r="F171" s="74">
        <f>F164/F157/12</f>
        <v>25.416091954022988</v>
      </c>
      <c r="G171" s="90">
        <f t="shared" ref="G171:H172" si="33">G164/G157/3</f>
        <v>25.416091954022988</v>
      </c>
      <c r="H171" s="35">
        <f t="shared" si="33"/>
        <v>25.416091954022988</v>
      </c>
      <c r="I171" s="35">
        <f>I164/I157/3</f>
        <v>25.416091954022988</v>
      </c>
      <c r="J171" s="35">
        <f t="shared" ref="J171:J174" si="34">J164/J157/3</f>
        <v>25.416091954022988</v>
      </c>
      <c r="K171" s="1" t="s">
        <v>151</v>
      </c>
    </row>
    <row r="172" spans="1:14" x14ac:dyDescent="0.2">
      <c r="A172" s="64" t="s">
        <v>144</v>
      </c>
      <c r="B172" s="29">
        <v>8033</v>
      </c>
      <c r="C172" s="35">
        <v>10.199999999999999</v>
      </c>
      <c r="D172" s="35">
        <v>12.1</v>
      </c>
      <c r="E172" s="35">
        <v>12.1</v>
      </c>
      <c r="F172" s="74">
        <f>F165/F158/12</f>
        <v>17.150000000000002</v>
      </c>
      <c r="G172" s="90">
        <f>G165/G158/3</f>
        <v>17.099999999999998</v>
      </c>
      <c r="H172" s="35">
        <f t="shared" si="33"/>
        <v>17.166666666666668</v>
      </c>
      <c r="I172" s="35">
        <f>I165/I158/3</f>
        <v>17.166666666666668</v>
      </c>
      <c r="J172" s="35">
        <f t="shared" si="34"/>
        <v>17.166666666666668</v>
      </c>
      <c r="K172" s="1" t="s">
        <v>152</v>
      </c>
      <c r="L172" s="49"/>
    </row>
    <row r="173" spans="1:14" x14ac:dyDescent="0.2">
      <c r="A173" s="64" t="s">
        <v>145</v>
      </c>
      <c r="B173" s="29">
        <v>8034</v>
      </c>
      <c r="C173" s="35">
        <v>16.5</v>
      </c>
      <c r="D173" s="35">
        <f>D166/D159/12</f>
        <v>17.157446808510638</v>
      </c>
      <c r="E173" s="35">
        <f>E166/E159/12</f>
        <v>17.157446808510638</v>
      </c>
      <c r="F173" s="74">
        <f>F166/F159/12</f>
        <v>17.157232704402514</v>
      </c>
      <c r="G173" s="90">
        <f>G166/G159/3</f>
        <v>17.157232704402514</v>
      </c>
      <c r="H173" s="90">
        <f t="shared" ref="H173:I173" si="35">H166/H159/3</f>
        <v>17.157232704402514</v>
      </c>
      <c r="I173" s="90">
        <f t="shared" si="35"/>
        <v>17.157232704402514</v>
      </c>
      <c r="J173" s="90">
        <f t="shared" si="34"/>
        <v>17.157232704402514</v>
      </c>
      <c r="L173" s="49"/>
    </row>
    <row r="174" spans="1:14" x14ac:dyDescent="0.2">
      <c r="A174" s="64" t="s">
        <v>146</v>
      </c>
      <c r="B174" s="29">
        <v>8034</v>
      </c>
      <c r="C174" s="35">
        <v>9.8000000000000007</v>
      </c>
      <c r="D174" s="35"/>
      <c r="E174" s="35"/>
      <c r="F174" s="74">
        <f>F167/F160/12</f>
        <v>10.799999999999999</v>
      </c>
      <c r="G174" s="90">
        <f>G167/G160/3</f>
        <v>10.799999999999999</v>
      </c>
      <c r="H174" s="90">
        <f t="shared" ref="H174:I174" si="36">H167/H160/3</f>
        <v>10.799999999999999</v>
      </c>
      <c r="I174" s="90">
        <f t="shared" si="36"/>
        <v>10.799999999999999</v>
      </c>
      <c r="J174" s="90">
        <f t="shared" si="34"/>
        <v>10.799999999999999</v>
      </c>
      <c r="K174" s="1" t="s">
        <v>153</v>
      </c>
    </row>
    <row r="175" spans="1:14" hidden="1" x14ac:dyDescent="0.2">
      <c r="A175" s="64" t="s">
        <v>146</v>
      </c>
      <c r="B175" s="29">
        <v>8035</v>
      </c>
      <c r="C175" s="35"/>
      <c r="D175" s="35"/>
      <c r="E175" s="36"/>
      <c r="F175" s="74"/>
      <c r="G175" s="90"/>
      <c r="H175" s="35"/>
      <c r="I175" s="35"/>
      <c r="J175" s="35"/>
      <c r="K175" s="1" t="s">
        <v>154</v>
      </c>
    </row>
    <row r="176" spans="1:14" hidden="1" x14ac:dyDescent="0.2">
      <c r="A176" s="64" t="s">
        <v>147</v>
      </c>
      <c r="B176" s="29">
        <v>8036</v>
      </c>
      <c r="C176" s="35"/>
      <c r="D176" s="35"/>
      <c r="E176" s="36"/>
      <c r="F176" s="74"/>
      <c r="G176" s="90"/>
      <c r="H176" s="35"/>
      <c r="I176" s="35"/>
      <c r="J176" s="35"/>
      <c r="K176" s="1" t="s">
        <v>155</v>
      </c>
    </row>
    <row r="177" spans="1:10" ht="52.5" customHeight="1" x14ac:dyDescent="0.2">
      <c r="A177" s="69" t="s">
        <v>158</v>
      </c>
      <c r="B177" s="70"/>
      <c r="C177" s="146"/>
      <c r="D177" s="146"/>
      <c r="E177" s="146"/>
      <c r="F177" s="146"/>
      <c r="G177" s="95"/>
      <c r="H177" s="147" t="s">
        <v>159</v>
      </c>
      <c r="I177" s="147"/>
      <c r="J177" s="147"/>
    </row>
    <row r="178" spans="1:10" x14ac:dyDescent="0.2">
      <c r="A178" s="98" t="s">
        <v>160</v>
      </c>
      <c r="B178" s="1"/>
      <c r="C178" s="148" t="s">
        <v>161</v>
      </c>
      <c r="D178" s="148"/>
      <c r="E178" s="148"/>
      <c r="F178" s="148"/>
      <c r="G178" s="96"/>
      <c r="H178" s="149" t="s">
        <v>162</v>
      </c>
      <c r="I178" s="149"/>
      <c r="J178" s="149"/>
    </row>
  </sheetData>
  <mergeCells count="39">
    <mergeCell ref="B13:H13"/>
    <mergeCell ref="I13:J13"/>
    <mergeCell ref="I3:J3"/>
    <mergeCell ref="A5:C5"/>
    <mergeCell ref="A6:C6"/>
    <mergeCell ref="A7:C7"/>
    <mergeCell ref="I11:J11"/>
    <mergeCell ref="B25:G25"/>
    <mergeCell ref="B14:H14"/>
    <mergeCell ref="B15:F15"/>
    <mergeCell ref="B16:G16"/>
    <mergeCell ref="B17:H17"/>
    <mergeCell ref="B18:H18"/>
    <mergeCell ref="B19:F19"/>
    <mergeCell ref="B20:F20"/>
    <mergeCell ref="B21:F21"/>
    <mergeCell ref="B22:F22"/>
    <mergeCell ref="B23:G23"/>
    <mergeCell ref="B24:F24"/>
    <mergeCell ref="A102:J102"/>
    <mergeCell ref="A27:I27"/>
    <mergeCell ref="A28:A29"/>
    <mergeCell ref="B28:B29"/>
    <mergeCell ref="C28:C29"/>
    <mergeCell ref="D28:D29"/>
    <mergeCell ref="E28:E29"/>
    <mergeCell ref="F28:F29"/>
    <mergeCell ref="G28:J28"/>
    <mergeCell ref="A31:J31"/>
    <mergeCell ref="A32:J32"/>
    <mergeCell ref="A58:J58"/>
    <mergeCell ref="A83:J83"/>
    <mergeCell ref="A88:J88"/>
    <mergeCell ref="A113:J113"/>
    <mergeCell ref="A125:B125"/>
    <mergeCell ref="C177:F177"/>
    <mergeCell ref="H177:J177"/>
    <mergeCell ref="C178:F178"/>
    <mergeCell ref="H178:J178"/>
  </mergeCells>
  <pageMargins left="0.39370078740157483" right="0.27559055118110237" top="7.874015748031496E-2" bottom="7.874015748031496E-2" header="0" footer="0"/>
  <pageSetup paperSize="9" scale="57" fitToHeight="4" orientation="landscape" blackAndWhite="1" copies="2" r:id="rId1"/>
  <headerFooter alignWithMargins="0"/>
  <rowBreaks count="2" manualBreakCount="2">
    <brk id="84" max="9" man="1"/>
    <brk id="12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2025</vt:lpstr>
      <vt:lpstr>'проект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Larisa</cp:lastModifiedBy>
  <cp:lastPrinted>2024-11-22T08:24:26Z</cp:lastPrinted>
  <dcterms:created xsi:type="dcterms:W3CDTF">2023-09-04T06:03:12Z</dcterms:created>
  <dcterms:modified xsi:type="dcterms:W3CDTF">2024-12-26T08:05:59Z</dcterms:modified>
</cp:coreProperties>
</file>