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 and Settings\Администратор\Мои документы\30 сесія 8 скликання\прийняті\"/>
    </mc:Choice>
  </mc:AlternateContent>
  <xr:revisionPtr revIDLastSave="0" documentId="8_{3692F15D-4FAB-4F4B-9153-E7825B83E53F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проект на 2023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'проект на 2023 (2)'!$A$1:$J$182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" i="1" l="1"/>
  <c r="D45" i="1"/>
  <c r="L165" i="1" l="1"/>
  <c r="M165" i="1" s="1"/>
  <c r="N165" i="1" s="1"/>
  <c r="F40" i="1"/>
  <c r="E38" i="1" l="1"/>
  <c r="E94" i="1"/>
  <c r="E93" i="1" s="1"/>
  <c r="D67" i="1"/>
  <c r="E144" i="1"/>
  <c r="G67" i="1"/>
  <c r="G82" i="1" s="1"/>
  <c r="E67" i="1"/>
  <c r="E82" i="1" s="1"/>
  <c r="C52" i="1" l="1"/>
  <c r="E150" i="1"/>
  <c r="E149" i="1"/>
  <c r="E148" i="1"/>
  <c r="E147" i="1"/>
  <c r="E146" i="1"/>
  <c r="E145" i="1"/>
  <c r="E136" i="1"/>
  <c r="E52" i="1"/>
  <c r="E45" i="1"/>
  <c r="E37" i="1" s="1"/>
  <c r="E34" i="1"/>
  <c r="C38" i="1"/>
  <c r="D37" i="1"/>
  <c r="C45" i="1"/>
  <c r="C37" i="1" l="1"/>
  <c r="E81" i="1"/>
  <c r="F45" i="1"/>
  <c r="J176" i="1"/>
  <c r="I176" i="1"/>
  <c r="H176" i="1"/>
  <c r="G176" i="1"/>
  <c r="J174" i="1"/>
  <c r="I174" i="1"/>
  <c r="H174" i="1"/>
  <c r="G174" i="1"/>
  <c r="K171" i="1"/>
  <c r="K170" i="1"/>
  <c r="M169" i="1"/>
  <c r="K169" i="1"/>
  <c r="F169" i="1"/>
  <c r="F176" i="1" s="1"/>
  <c r="K168" i="1"/>
  <c r="M167" i="1"/>
  <c r="K167" i="1"/>
  <c r="F167" i="1"/>
  <c r="F174" i="1" s="1"/>
  <c r="M166" i="1"/>
  <c r="K166" i="1"/>
  <c r="J165" i="1"/>
  <c r="K165" i="1" s="1"/>
  <c r="I165" i="1"/>
  <c r="H165" i="1"/>
  <c r="G165" i="1"/>
  <c r="J158" i="1"/>
  <c r="I158" i="1"/>
  <c r="H158" i="1"/>
  <c r="G158" i="1"/>
  <c r="F158" i="1"/>
  <c r="J149" i="1"/>
  <c r="I149" i="1"/>
  <c r="H149" i="1"/>
  <c r="G149" i="1"/>
  <c r="D149" i="1"/>
  <c r="C149" i="1"/>
  <c r="J148" i="1"/>
  <c r="I148" i="1"/>
  <c r="H148" i="1"/>
  <c r="G148" i="1"/>
  <c r="D148" i="1"/>
  <c r="C148" i="1"/>
  <c r="J147" i="1"/>
  <c r="I147" i="1"/>
  <c r="H147" i="1"/>
  <c r="G147" i="1"/>
  <c r="D147" i="1"/>
  <c r="C147" i="1"/>
  <c r="J146" i="1"/>
  <c r="I146" i="1"/>
  <c r="H146" i="1"/>
  <c r="G146" i="1"/>
  <c r="D146" i="1"/>
  <c r="C146" i="1"/>
  <c r="J145" i="1"/>
  <c r="I145" i="1"/>
  <c r="H145" i="1"/>
  <c r="G145" i="1"/>
  <c r="D145" i="1"/>
  <c r="C145" i="1"/>
  <c r="J144" i="1"/>
  <c r="I144" i="1"/>
  <c r="H144" i="1"/>
  <c r="G144" i="1"/>
  <c r="D144" i="1"/>
  <c r="C144" i="1"/>
  <c r="K142" i="1"/>
  <c r="F142" i="1"/>
  <c r="F149" i="1" s="1"/>
  <c r="K141" i="1"/>
  <c r="F141" i="1"/>
  <c r="F148" i="1" s="1"/>
  <c r="K140" i="1"/>
  <c r="F140" i="1"/>
  <c r="F147" i="1" s="1"/>
  <c r="K139" i="1"/>
  <c r="F139" i="1"/>
  <c r="F146" i="1" s="1"/>
  <c r="K138" i="1"/>
  <c r="F138" i="1"/>
  <c r="F145" i="1" s="1"/>
  <c r="K137" i="1"/>
  <c r="F137" i="1"/>
  <c r="F144" i="1" s="1"/>
  <c r="J136" i="1"/>
  <c r="K136" i="1" s="1"/>
  <c r="I136" i="1"/>
  <c r="H136" i="1"/>
  <c r="G136" i="1"/>
  <c r="D136" i="1"/>
  <c r="C136" i="1"/>
  <c r="J129" i="1"/>
  <c r="I129" i="1"/>
  <c r="H129" i="1"/>
  <c r="G129" i="1"/>
  <c r="F129" i="1"/>
  <c r="D129" i="1"/>
  <c r="A115" i="1"/>
  <c r="F114" i="1"/>
  <c r="F113" i="1"/>
  <c r="F112" i="1"/>
  <c r="F111" i="1"/>
  <c r="J110" i="1"/>
  <c r="I110" i="1"/>
  <c r="H110" i="1"/>
  <c r="G110" i="1"/>
  <c r="D110" i="1"/>
  <c r="C110" i="1"/>
  <c r="F109" i="1"/>
  <c r="F108" i="1"/>
  <c r="F107" i="1"/>
  <c r="F106" i="1"/>
  <c r="J105" i="1"/>
  <c r="I105" i="1"/>
  <c r="H105" i="1"/>
  <c r="G105" i="1"/>
  <c r="D105" i="1"/>
  <c r="C105" i="1"/>
  <c r="F100" i="1"/>
  <c r="F99" i="1" s="1"/>
  <c r="J99" i="1"/>
  <c r="J93" i="1" s="1"/>
  <c r="I99" i="1"/>
  <c r="I93" i="1" s="1"/>
  <c r="H99" i="1"/>
  <c r="H93" i="1" s="1"/>
  <c r="G99" i="1"/>
  <c r="G93" i="1" s="1"/>
  <c r="F95" i="1"/>
  <c r="F94" i="1"/>
  <c r="D93" i="1"/>
  <c r="C93" i="1"/>
  <c r="D82" i="1"/>
  <c r="C82" i="1"/>
  <c r="F79" i="1"/>
  <c r="F78" i="1"/>
  <c r="K77" i="1"/>
  <c r="F77" i="1"/>
  <c r="K76" i="1"/>
  <c r="F76" i="1"/>
  <c r="K75" i="1"/>
  <c r="F75" i="1"/>
  <c r="K74" i="1"/>
  <c r="F74" i="1"/>
  <c r="K73" i="1"/>
  <c r="F73" i="1"/>
  <c r="K72" i="1"/>
  <c r="F72" i="1"/>
  <c r="K71" i="1"/>
  <c r="F71" i="1"/>
  <c r="K70" i="1"/>
  <c r="F70" i="1"/>
  <c r="K69" i="1"/>
  <c r="F69" i="1"/>
  <c r="K68" i="1"/>
  <c r="F68" i="1"/>
  <c r="J67" i="1"/>
  <c r="J39" i="1" s="1"/>
  <c r="I67" i="1"/>
  <c r="I82" i="1" s="1"/>
  <c r="H67" i="1"/>
  <c r="H82" i="1" s="1"/>
  <c r="K66" i="1"/>
  <c r="F66" i="1"/>
  <c r="K65" i="1"/>
  <c r="F65" i="1"/>
  <c r="K64" i="1"/>
  <c r="F64" i="1"/>
  <c r="K63" i="1"/>
  <c r="F63" i="1"/>
  <c r="K62" i="1"/>
  <c r="F62" i="1"/>
  <c r="K61" i="1"/>
  <c r="F61" i="1"/>
  <c r="K60" i="1"/>
  <c r="F60" i="1"/>
  <c r="K58" i="1"/>
  <c r="F58" i="1"/>
  <c r="F57" i="1"/>
  <c r="F56" i="1"/>
  <c r="F55" i="1"/>
  <c r="F54" i="1"/>
  <c r="F53" i="1"/>
  <c r="J52" i="1"/>
  <c r="I52" i="1"/>
  <c r="H52" i="1"/>
  <c r="G52" i="1"/>
  <c r="F51" i="1"/>
  <c r="F50" i="1"/>
  <c r="J49" i="1"/>
  <c r="I49" i="1"/>
  <c r="H49" i="1"/>
  <c r="G49" i="1"/>
  <c r="F44" i="1"/>
  <c r="F35" i="1"/>
  <c r="F34" i="1" s="1"/>
  <c r="J34" i="1"/>
  <c r="I34" i="1"/>
  <c r="H34" i="1"/>
  <c r="G34" i="1"/>
  <c r="D34" i="1"/>
  <c r="D81" i="1" s="1"/>
  <c r="C34" i="1"/>
  <c r="C81" i="1" s="1"/>
  <c r="J38" i="1" l="1"/>
  <c r="J37" i="1" s="1"/>
  <c r="C83" i="1"/>
  <c r="G143" i="1"/>
  <c r="H143" i="1"/>
  <c r="D83" i="1"/>
  <c r="F52" i="1"/>
  <c r="F110" i="1"/>
  <c r="F49" i="1"/>
  <c r="K57" i="1"/>
  <c r="E83" i="1"/>
  <c r="I143" i="1"/>
  <c r="F105" i="1"/>
  <c r="J143" i="1"/>
  <c r="H39" i="1"/>
  <c r="H38" i="1" s="1"/>
  <c r="G39" i="1"/>
  <c r="J81" i="1"/>
  <c r="F93" i="1"/>
  <c r="F67" i="1"/>
  <c r="J82" i="1"/>
  <c r="F82" i="1" s="1"/>
  <c r="I39" i="1"/>
  <c r="I38" i="1" s="1"/>
  <c r="K67" i="1"/>
  <c r="F136" i="1"/>
  <c r="F165" i="1"/>
  <c r="G38" i="1" l="1"/>
  <c r="F39" i="1"/>
  <c r="I81" i="1"/>
  <c r="I83" i="1" s="1"/>
  <c r="I37" i="1"/>
  <c r="G81" i="1"/>
  <c r="G37" i="1"/>
  <c r="H81" i="1"/>
  <c r="H83" i="1" s="1"/>
  <c r="H37" i="1"/>
  <c r="F81" i="1"/>
  <c r="F83" i="1" s="1"/>
  <c r="F143" i="1"/>
  <c r="L137" i="1"/>
  <c r="F38" i="1"/>
  <c r="F37" i="1" s="1"/>
  <c r="G83" i="1"/>
  <c r="J83" i="1"/>
</calcChain>
</file>

<file path=xl/sharedStrings.xml><?xml version="1.0" encoding="utf-8"?>
<sst xmlns="http://schemas.openxmlformats.org/spreadsheetml/2006/main" count="226" uniqueCount="174">
  <si>
    <t>Додаток</t>
  </si>
  <si>
    <t>"ПОГОДЖЕНО"</t>
  </si>
  <si>
    <t>"____" ___________ 2022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</si>
  <si>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</si>
  <si>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</si>
  <si>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</si>
  <si>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</si>
  <si>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</si>
  <si>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</si>
  <si>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</si>
  <si>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</si>
  <si>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КОМУНАЛЬНЕ ПІДПРИЄМСТВО "КОЗЯТИНСЬКА ЦЕНТРАЛЬНА РАЙОННА ЛІКАРНЯ"</t>
  </si>
  <si>
    <t xml:space="preserve">за ЄДРПОУ </t>
  </si>
  <si>
    <t>35814729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</si>
  <si>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</si>
  <si>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</si>
  <si>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</si>
  <si>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</si>
  <si>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Вінницька область , м. Козятин, вул.Винниченка, 9</t>
  </si>
  <si>
    <t>за КОАТУУ</t>
  </si>
  <si>
    <r>
      <t xml:space="preserve">Орган державного управління  </t>
    </r>
    <r>
      <rPr>
        <b/>
        <i/>
        <sz val="12"/>
        <rFont val="Times New Roman"/>
        <family val="1"/>
        <charset val="204"/>
      </rPr>
      <t xml:space="preserve"> </t>
    </r>
  </si>
  <si>
    <t>Управління соціальної політики Козятинської міської ради</t>
  </si>
  <si>
    <t>за СПОДУ</t>
  </si>
  <si>
    <t xml:space="preserve">Галузь     </t>
  </si>
  <si>
    <t>Медична</t>
  </si>
  <si>
    <t>за ЗКГНГ</t>
  </si>
  <si>
    <t xml:space="preserve">Вид економічної діяльності    </t>
  </si>
  <si>
    <t>Діяльність лікувальних закладів</t>
  </si>
  <si>
    <t xml:space="preserve">за  КВЕД  </t>
  </si>
  <si>
    <t>86.10</t>
  </si>
  <si>
    <t xml:space="preserve">Одиниця виміру,  </t>
  </si>
  <si>
    <t>тис.грн з одним десятковим знаком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</si>
  <si>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</si>
  <si>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</si>
  <si>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</si>
  <si>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</si>
  <si>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</si>
  <si>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</si>
  <si>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22100, Вінницька область, м.Козятин, вул. Винниченка,9</t>
  </si>
  <si>
    <t xml:space="preserve">Телефон </t>
  </si>
  <si>
    <t>(04342)23041</t>
  </si>
  <si>
    <t>Прізвище та ініціали керівника</t>
  </si>
  <si>
    <t>Забазнова Оксана Анатоліївна</t>
  </si>
  <si>
    <t>тис. грн.</t>
  </si>
  <si>
    <t>Найменування показника</t>
  </si>
  <si>
    <t xml:space="preserve">Код рядка </t>
  </si>
  <si>
    <t>У тому числі за кварталами  планового року</t>
  </si>
  <si>
    <t xml:space="preserve">І  </t>
  </si>
  <si>
    <t xml:space="preserve">ІІ  </t>
  </si>
  <si>
    <t>ІІІ</t>
  </si>
  <si>
    <t xml:space="preserve">ІV </t>
  </si>
  <si>
    <t>I.Формування фінансових результатів</t>
  </si>
  <si>
    <t>Доходи</t>
  </si>
  <si>
    <t>Дохід (виручка) від реалізації продукції (товарів, робіт, послуг)</t>
  </si>
  <si>
    <t>Кошти від Національної служби здоров'я України</t>
  </si>
  <si>
    <t>Кошти за послуги, що надаються бюджетними установами згідно з їх основною діяльністю</t>
  </si>
  <si>
    <t xml:space="preserve">придбання (виготовлення) основних засобів з коштів місцевого бюджету </t>
  </si>
  <si>
    <t xml:space="preserve">реконструкція приміщень  з коштів місцевого бюджету </t>
  </si>
  <si>
    <t>Дохід за цільовими програмами, у тому числі:</t>
  </si>
  <si>
    <t>Інші доходи  ,у т.ч.:</t>
  </si>
  <si>
    <t>дохід від операційної оренди активів</t>
  </si>
  <si>
    <t>дохід від реалізації необоротних активів</t>
  </si>
  <si>
    <t>-</t>
  </si>
  <si>
    <t>від отриманих благодійних внесків, грантів та дарунків</t>
  </si>
  <si>
    <t>від додаткової (господарської) діяльності</t>
  </si>
  <si>
    <t>Державний бюджет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</si>
  <si>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</si>
  <si>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</si>
  <si>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</si>
  <si>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</si>
  <si>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</si>
  <si>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</si>
  <si>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</si>
  <si>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</si>
  <si>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 ( за програмою розвитку комунальних підприємств охорони здоров'я Козятинської територіальної громади на 2022 рік),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</si>
  <si>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</si>
  <si>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</si>
  <si>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</si>
  <si>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</si>
  <si>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</si>
  <si>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</si>
  <si>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</si>
  <si>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</si>
  <si>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</si>
  <si>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Придбання основного капіталу</t>
  </si>
  <si>
    <t xml:space="preserve">Інші видатки, у т.ч. </t>
  </si>
  <si>
    <t>Резервний фонд</t>
  </si>
  <si>
    <t>Усього доходів</t>
  </si>
  <si>
    <t>Усього витрат</t>
  </si>
  <si>
    <t>Фінансовий результат</t>
  </si>
  <si>
    <t>ІІ.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</si>
  <si>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</si>
  <si>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домісцевих бюджетів (податкові платежі)</t>
  </si>
  <si>
    <t>Податкова заборгованість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</si>
  <si>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</si>
  <si>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</si>
  <si>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</si>
  <si>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</si>
  <si>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придбання (виготовлення) основних засобів, них:</t>
  </si>
  <si>
    <t>придбання (виготовлення) основних засобів з коштів місцевого бюджету (інших громад)</t>
  </si>
  <si>
    <t>придбання (виготовлення) основних засобів, з власних коштів підприємства (розподілення залишку)- БЛАГОДІЙНА ДОПОМОГА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</si>
  <si>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</si>
  <si>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</si>
  <si>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засобів, з них:</t>
  </si>
  <si>
    <t>модернізація, модифікація (добудова, дообладнання, реконструкція) основних засобів з коштів місцевого бюджету</t>
  </si>
  <si>
    <t>модернізація, модифікація (добудова, дообладнання, реконструкція) основних засобів, з власних коштів підприємства (розподілення залишку)</t>
  </si>
  <si>
    <t>капітальний ремонт з коштів місцевого бюджету</t>
  </si>
  <si>
    <t>Вартість основних засобів</t>
  </si>
  <si>
    <t>ІV. Фінансова діяльність</t>
  </si>
  <si>
    <t>Доходи від інвестиційної діяльності , у т. ч.:</t>
  </si>
  <si>
    <t xml:space="preserve">кредити </t>
  </si>
  <si>
    <t>позики</t>
  </si>
  <si>
    <t>депозити</t>
  </si>
  <si>
    <t xml:space="preserve">Інші надходження </t>
  </si>
  <si>
    <t>Витрати від фінансової діяльності за зобов’язаннями, у т. ч.:</t>
  </si>
  <si>
    <t xml:space="preserve">Інші витрати </t>
  </si>
  <si>
    <t>V.Коефіцієнтний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</si>
  <si>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</si>
  <si>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</si>
  <si>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стого доходу від реалізацї продукції (товарів, робіт,послуг)</t>
  </si>
  <si>
    <t>Коефіцієнт зносу основних засобів</t>
  </si>
  <si>
    <t>VI.Звіт профінансовий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</si>
  <si>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</si>
  <si>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</si>
  <si>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</si>
  <si>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</si>
  <si>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</si>
  <si>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VІ. Дані про персонал та оплата праці</t>
  </si>
  <si>
    <t>Середня кількість посад (фактично зайнятих штатними працівниками, зовнішніми сумісниками та працівниками, що працюють за цивільно-правовими договорами), у т.ч.:</t>
  </si>
  <si>
    <t xml:space="preserve">           Керівник</t>
  </si>
  <si>
    <t xml:space="preserve">          Лікарі</t>
  </si>
  <si>
    <t xml:space="preserve">          Спеціалісти (не медики) </t>
  </si>
  <si>
    <t xml:space="preserve">          Середній медичний персонал </t>
  </si>
  <si>
    <t xml:space="preserve">          Молодший медичний персонал</t>
  </si>
  <si>
    <t xml:space="preserve">          Інший персонал</t>
  </si>
  <si>
    <t>Фонд оплати праці з нарахуванням, у т.ч.</t>
  </si>
  <si>
    <t>Середньомісячні виплати на оплату праці на одного працівника</t>
  </si>
  <si>
    <t>26800*1,3*1,22=42505</t>
  </si>
  <si>
    <t>20000*1,22=24400</t>
  </si>
  <si>
    <t>14000*1,22=17080</t>
  </si>
  <si>
    <t>13500*1,22=16470</t>
  </si>
  <si>
    <t>6870*1,22=8400</t>
  </si>
  <si>
    <t>6500*1,22=7930</t>
  </si>
  <si>
    <t>Заборгованість за  заробітною платою, у т.ч.</t>
  </si>
  <si>
    <t>Дані про персонал та оплата праці по госпрозрахунку</t>
  </si>
  <si>
    <t xml:space="preserve">    Тимчосово виконуючий обов"язки директора__________________</t>
  </si>
  <si>
    <t>_________________________</t>
  </si>
  <si>
    <t>Оксана ЗАБАЗНОВА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</si>
  <si>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</si>
  <si>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</si>
  <si>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</si>
  <si>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Мінветеранів</t>
  </si>
  <si>
    <t xml:space="preserve">реконструкція приміщень (капітальний ремонт) </t>
  </si>
  <si>
    <t>Дохід з місцевого бюджету  за програмою підтримки «Комунальні підприємства охорони здоров’я Козятинської міської територіальної громади на 2022-2024 роки»</t>
  </si>
  <si>
    <t xml:space="preserve">капітальний ремонт приміщень  з коштів місцевого бюджету </t>
  </si>
  <si>
    <t>будівельні матеріали, проведення ремонту відділень власними силами</t>
  </si>
  <si>
    <t>проведення медичних оглядів військово-лікарської комісії</t>
  </si>
  <si>
    <t>медикаменти, ПММ та ємкості для води</t>
  </si>
  <si>
    <t xml:space="preserve">Дохід з місцевого бюджету за програмою " Здоров'я жителів Козятинської територіальної громади на 2022-2024роки" </t>
  </si>
  <si>
    <t>оплата комунальних послуг</t>
  </si>
  <si>
    <t>Підтримка інших громад (покриття витрат на проведення медичних оглядів та лікування населення громад)</t>
  </si>
  <si>
    <t>Залишок коштів, що надійшли від Національної служби здоров'я України станом 01.01.2022 р</t>
  </si>
  <si>
    <t>Інші податки , збори на користь держави</t>
  </si>
  <si>
    <t>Факт минулого року,         2021р.</t>
  </si>
  <si>
    <t>Фінансовий план поточного року (затверджений зі змінами), 2022р.</t>
  </si>
  <si>
    <t>Прогноз на поточний рік, 2022р.</t>
  </si>
  <si>
    <t>Плановий рік  (усього),      2023р.</t>
  </si>
  <si>
    <t>Дохід з місцевого бюджету:</t>
  </si>
  <si>
    <t>погашення заборгованості по заробітній платі</t>
  </si>
  <si>
    <t>Заступник начальника управління соціальної політики Козятинської міської ради</t>
  </si>
  <si>
    <t>Ірина ПАВЛЮК</t>
  </si>
  <si>
    <r>
      <t>ФІНАНСОВИЙ ПЛАН ПІДПРИЄМСТВА НА</t>
    </r>
    <r>
      <rPr>
        <b/>
        <u/>
        <sz val="14"/>
        <rFont val="Times New Roman"/>
        <family val="1"/>
        <charset val="204"/>
      </rPr>
      <t xml:space="preserve"> 2023</t>
    </r>
    <r>
      <rPr>
        <b/>
        <sz val="14"/>
        <rFont val="Times New Roman"/>
        <family val="1"/>
        <charset val="204"/>
      </rPr>
      <t xml:space="preserve"> рік</t>
    </r>
  </si>
  <si>
    <r>
      <t xml:space="preserve">до рішення  </t>
    </r>
    <r>
      <rPr>
        <u/>
        <sz val="10"/>
        <rFont val="Times New Roman"/>
        <family val="1"/>
        <charset val="204"/>
      </rPr>
      <t>30</t>
    </r>
    <r>
      <rPr>
        <sz val="10"/>
        <rFont val="Times New Roman"/>
        <family val="1"/>
        <charset val="204"/>
      </rPr>
      <t xml:space="preserve"> сесії   міської ради 8 скликання</t>
    </r>
  </si>
  <si>
    <r>
      <t>від 21.12.</t>
    </r>
    <r>
      <rPr>
        <u/>
        <sz val="10"/>
        <rFont val="Times New Roman"/>
        <family val="1"/>
        <charset val="204"/>
      </rPr>
      <t>2022</t>
    </r>
    <r>
      <rPr>
        <sz val="10"/>
        <rFont val="Times New Roman"/>
        <family val="1"/>
        <charset val="204"/>
      </rPr>
      <t xml:space="preserve"> р. № 953-VІІІ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</si>
</sst>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_);_(* \(#,##0.0\);_(* &quot;-&quot;_);_(@_)"/>
    <numFmt numFmtId="165" formatCode="_-* #,##0.0\ _₽_-;\-* #,##0.0\ _₽_-;_-* &quot;-&quot;?\ _₽_-;_-@_-"/>
    <numFmt numFmtId="166" formatCode="_-* #,##0.0\ _₴_-;\-* #,##0.0\ _₴_-;_-* &quot;-&quot;?\ _₴_-;_-@_-"/>
    <numFmt numFmtId="167" formatCode="_(* #,##0_);_(* \(#,##0\);_(* &quot;-&quot;_);_(@_)"/>
    <numFmt numFmtId="168" formatCode="_(* #,##0.00_);_(* \(#,##0.00\);_(* &quot;-&quot;_);_(@_)"/>
    <numFmt numFmtId="169" formatCode="_-* #,##0.00\ _₽_-;\-* #,##0.00\ _₽_-;_-* &quot;-&quot;??\ _₽_-;_-@_-"/>
    <numFmt numFmtId="170" formatCode="#,##0.0"/>
  </numFmts>
  <fonts count="16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 indent="3"/>
    </xf>
    <xf numFmtId="164" fontId="8" fillId="0" borderId="0" xfId="0" applyNumberFormat="1" applyFont="1" applyAlignment="1">
      <alignment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164" fontId="12" fillId="0" borderId="2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quotePrefix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165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2" xfId="0" quotePrefix="1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164" fontId="8" fillId="0" borderId="5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68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left" vertical="top" wrapText="1"/>
    </xf>
    <xf numFmtId="168" fontId="1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164" fontId="1" fillId="0" borderId="2" xfId="0" applyNumberFormat="1" applyFont="1" applyBorder="1" applyAlignment="1">
      <alignment horizontal="left" vertical="center" wrapText="1"/>
    </xf>
    <xf numFmtId="169" fontId="1" fillId="0" borderId="0" xfId="0" applyNumberFormat="1" applyFont="1" applyAlignment="1">
      <alignment vertical="center"/>
    </xf>
    <xf numFmtId="169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168" fontId="8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170" fontId="13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70" fontId="1" fillId="0" borderId="0" xfId="0" applyNumberFormat="1" applyFont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4" fontId="5" fillId="0" borderId="2" xfId="0" applyNumberFormat="1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vertical="center" wrapText="1"/>
    </xf>
    <xf numFmtId="168" fontId="1" fillId="2" borderId="2" xfId="0" applyNumberFormat="1" applyFont="1" applyFill="1" applyBorder="1" applyAlignment="1">
      <alignment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167" fontId="1" fillId="2" borderId="0" xfId="0" applyNumberFormat="1" applyFont="1" applyFill="1" applyAlignment="1">
      <alignment horizontal="center" vertical="center" wrapText="1"/>
    </xf>
    <xf numFmtId="170" fontId="1" fillId="2" borderId="0" xfId="0" applyNumberFormat="1" applyFont="1" applyFill="1" applyAlignment="1">
      <alignment horizontal="right" vertical="center" wrapText="1"/>
    </xf>
    <xf numFmtId="170" fontId="1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391"/>
  <sheetViews>
    <sheetView tabSelected="1" view="pageBreakPreview" zoomScale="60" zoomScaleNormal="75" workbookViewId="0">
      <selection activeCell="I3" sqref="I3:J3"/>
    </sheetView>
  </sheetViews>
  <sheetFormatPr defaultColWidth="9.140625" defaultRowHeight="18.75" x14ac:dyDescent="0.2"/>
  <cols>
    <col min="1" max="1" width="76.42578125" style="1" customWidth="1"/>
    <col min="2" max="2" width="11.28515625" style="2" customWidth="1"/>
    <col min="3" max="3" width="16.28515625" style="2" customWidth="1"/>
    <col min="4" max="4" width="15.42578125" style="2" customWidth="1"/>
    <col min="5" max="5" width="15.42578125" style="91" customWidth="1"/>
    <col min="6" max="6" width="17.42578125" style="1" customWidth="1"/>
    <col min="7" max="7" width="14.140625" style="1" customWidth="1"/>
    <col min="8" max="8" width="15.140625" style="1" customWidth="1"/>
    <col min="9" max="9" width="23" style="1" customWidth="1"/>
    <col min="10" max="10" width="14.28515625" style="1" customWidth="1"/>
    <col min="11" max="11" width="14.42578125" style="1" hidden="1" customWidth="1"/>
    <col min="12" max="12" width="16.5703125" style="1" customWidth="1"/>
    <col min="13" max="13" width="14.7109375" style="1" customWidth="1"/>
    <col min="14" max="14" width="14.42578125" style="1" customWidth="1"/>
    <col min="15" max="15" width="9.140625" style="1"/>
    <col min="16" max="16" width="11" style="1" customWidth="1"/>
    <col min="17" max="17" width="14.7109375" style="1" bestFit="1" customWidth="1"/>
    <col min="18" max="16384" width="9.140625" style="1"/>
  </cols>
  <sheetData>
    <row r="1" spans="1:10" x14ac:dyDescent="0.2">
      <c r="J1" s="1" t="s">
        <v>0</v>
      </c>
    </row>
    <row r="2" spans="1:10" x14ac:dyDescent="0.2">
      <c r="J2" s="3" t="s">
        <v>172</v>
      </c>
    </row>
    <row r="3" spans="1:10" x14ac:dyDescent="0.2">
      <c r="I3" s="120" t="s">
        <v>173</v>
      </c>
      <c r="J3" s="120"/>
    </row>
    <row r="4" spans="1:10" ht="20.25" x14ac:dyDescent="0.2">
      <c r="A4" s="4" t="s">
        <v>1</v>
      </c>
      <c r="D4" s="5"/>
      <c r="H4" s="4"/>
      <c r="I4" s="4"/>
      <c r="J4" s="4"/>
    </row>
    <row r="5" spans="1:10" ht="45" customHeight="1" x14ac:dyDescent="0.2">
      <c r="A5" s="121" t="s">
        <v>169</v>
      </c>
      <c r="B5" s="122"/>
      <c r="C5" s="122"/>
      <c r="G5" s="6"/>
      <c r="H5" s="7"/>
      <c r="I5" s="7"/>
      <c r="J5" s="7"/>
    </row>
    <row r="6" spans="1:10" ht="20.25" x14ac:dyDescent="0.2">
      <c r="A6" s="123" t="s">
        <v>170</v>
      </c>
      <c r="B6" s="124"/>
      <c r="C6" s="124"/>
      <c r="G6" s="4"/>
      <c r="H6" s="7"/>
      <c r="I6" s="7"/>
      <c r="J6" s="7"/>
    </row>
    <row r="7" spans="1:10" ht="20.25" x14ac:dyDescent="0.2">
      <c r="A7" s="125" t="s">
        <v>2</v>
      </c>
      <c r="B7" s="125"/>
      <c r="C7" s="125"/>
      <c r="H7" s="4"/>
      <c r="I7" s="4"/>
      <c r="J7" s="4"/>
    </row>
    <row r="8" spans="1:10" x14ac:dyDescent="0.2">
      <c r="I8" s="8" t="s">
        <v>3</v>
      </c>
      <c r="J8" s="9"/>
    </row>
    <row r="9" spans="1:10" x14ac:dyDescent="0.2">
      <c r="I9" s="8" t="s">
        <v>5</v>
      </c>
      <c r="J9" s="9"/>
    </row>
    <row r="10" spans="1:10" x14ac:dyDescent="0.2">
      <c r="I10" s="8" t="s">
        <v>6</v>
      </c>
      <c r="J10" s="2" t="s">
        <v>4</v>
      </c>
    </row>
    <row r="11" spans="1:10" x14ac:dyDescent="0.2">
      <c r="I11" s="126" t="s">
        <v>7</v>
      </c>
      <c r="J11" s="127"/>
    </row>
    <row r="13" spans="1:10" s="13" customFormat="1" ht="15.75" x14ac:dyDescent="0.2">
      <c r="A13" s="10" t="s">
        <v>8</v>
      </c>
      <c r="B13" s="117">
        <v>2023</v>
      </c>
      <c r="C13" s="113"/>
      <c r="D13" s="113"/>
      <c r="E13" s="113"/>
      <c r="F13" s="113"/>
      <c r="G13" s="113"/>
      <c r="H13" s="118"/>
      <c r="I13" s="119" t="s">
        <v>9</v>
      </c>
      <c r="J13" s="119"/>
    </row>
    <row r="14" spans="1:10" s="13" customFormat="1" ht="15.75" x14ac:dyDescent="0.2">
      <c r="A14" s="14" t="s">
        <v>10</v>
      </c>
      <c r="B14" s="112" t="s">
        <v>11</v>
      </c>
      <c r="C14" s="112"/>
      <c r="D14" s="112"/>
      <c r="E14" s="112"/>
      <c r="F14" s="112"/>
      <c r="G14" s="112"/>
      <c r="H14" s="112"/>
      <c r="I14" s="10" t="s">
        <v>12</v>
      </c>
      <c r="J14" s="16" t="s">
        <v>13</v>
      </c>
    </row>
    <row r="15" spans="1:10" s="13" customFormat="1" ht="15.75" x14ac:dyDescent="0.2">
      <c r="A15" s="14" t="s">
        <v>14</v>
      </c>
      <c r="B15" s="112" t="s">
        <v>15</v>
      </c>
      <c r="C15" s="112"/>
      <c r="D15" s="112"/>
      <c r="E15" s="112"/>
      <c r="F15" s="112"/>
      <c r="G15" s="17"/>
      <c r="H15" s="17"/>
      <c r="I15" s="10" t="s">
        <v>16</v>
      </c>
      <c r="J15" s="12"/>
    </row>
    <row r="16" spans="1:10" s="13" customFormat="1" ht="15.75" x14ac:dyDescent="0.2">
      <c r="A16" s="14" t="s">
        <v>17</v>
      </c>
      <c r="B16" s="112" t="s">
        <v>18</v>
      </c>
      <c r="C16" s="112"/>
      <c r="D16" s="112"/>
      <c r="E16" s="112"/>
      <c r="F16" s="112"/>
      <c r="G16" s="114"/>
      <c r="H16" s="17"/>
      <c r="I16" s="10" t="s">
        <v>19</v>
      </c>
      <c r="J16" s="12"/>
    </row>
    <row r="17" spans="1:10" s="13" customFormat="1" ht="15.75" x14ac:dyDescent="0.2">
      <c r="A17" s="14" t="s">
        <v>20</v>
      </c>
      <c r="B17" s="112" t="s">
        <v>21</v>
      </c>
      <c r="C17" s="112"/>
      <c r="D17" s="112"/>
      <c r="E17" s="112"/>
      <c r="F17" s="112"/>
      <c r="G17" s="115"/>
      <c r="H17" s="116"/>
      <c r="I17" s="10" t="s">
        <v>22</v>
      </c>
      <c r="J17" s="12"/>
    </row>
    <row r="18" spans="1:10" s="13" customFormat="1" ht="15.75" x14ac:dyDescent="0.2">
      <c r="A18" s="14" t="s">
        <v>23</v>
      </c>
      <c r="B18" s="112" t="s">
        <v>24</v>
      </c>
      <c r="C18" s="112"/>
      <c r="D18" s="112"/>
      <c r="E18" s="112"/>
      <c r="F18" s="112"/>
      <c r="G18" s="112"/>
      <c r="H18" s="112"/>
      <c r="I18" s="10" t="s">
        <v>25</v>
      </c>
      <c r="J18" s="12"/>
    </row>
    <row r="19" spans="1:10" s="13" customFormat="1" ht="15.75" x14ac:dyDescent="0.2">
      <c r="A19" s="14" t="s">
        <v>26</v>
      </c>
      <c r="B19" s="112" t="s">
        <v>27</v>
      </c>
      <c r="C19" s="112"/>
      <c r="D19" s="112"/>
      <c r="E19" s="112"/>
      <c r="F19" s="112"/>
      <c r="G19" s="18"/>
      <c r="H19" s="19"/>
      <c r="I19" s="10" t="s">
        <v>28</v>
      </c>
      <c r="J19" s="20" t="s">
        <v>29</v>
      </c>
    </row>
    <row r="20" spans="1:10" s="13" customFormat="1" ht="31.5" x14ac:dyDescent="0.2">
      <c r="A20" s="14" t="s">
        <v>30</v>
      </c>
      <c r="B20" s="112" t="s">
        <v>31</v>
      </c>
      <c r="C20" s="112"/>
      <c r="D20" s="112"/>
      <c r="E20" s="112"/>
      <c r="F20" s="112"/>
      <c r="G20" s="21"/>
      <c r="H20" s="11"/>
      <c r="I20" s="22" t="s">
        <v>32</v>
      </c>
      <c r="J20" s="23" t="s">
        <v>4</v>
      </c>
    </row>
    <row r="21" spans="1:10" s="13" customFormat="1" ht="31.5" x14ac:dyDescent="0.2">
      <c r="A21" s="14" t="s">
        <v>33</v>
      </c>
      <c r="B21" s="112" t="s">
        <v>34</v>
      </c>
      <c r="C21" s="112"/>
      <c r="D21" s="112"/>
      <c r="E21" s="112"/>
      <c r="F21" s="112"/>
      <c r="G21" s="21"/>
      <c r="H21" s="11"/>
      <c r="I21" s="22" t="s">
        <v>35</v>
      </c>
      <c r="J21" s="24"/>
    </row>
    <row r="22" spans="1:10" s="13" customFormat="1" ht="15.75" x14ac:dyDescent="0.2">
      <c r="A22" s="14" t="s">
        <v>36</v>
      </c>
      <c r="B22" s="112">
        <v>424</v>
      </c>
      <c r="C22" s="112"/>
      <c r="D22" s="112"/>
      <c r="E22" s="112"/>
      <c r="F22" s="112"/>
      <c r="G22" s="18"/>
      <c r="H22" s="18"/>
      <c r="I22" s="18"/>
      <c r="J22" s="25"/>
    </row>
    <row r="23" spans="1:10" s="13" customFormat="1" ht="15.75" x14ac:dyDescent="0.2">
      <c r="A23" s="14" t="s">
        <v>37</v>
      </c>
      <c r="B23" s="112" t="s">
        <v>38</v>
      </c>
      <c r="C23" s="112"/>
      <c r="D23" s="112"/>
      <c r="E23" s="112"/>
      <c r="F23" s="112"/>
      <c r="G23" s="112"/>
      <c r="H23" s="17"/>
      <c r="I23" s="17"/>
      <c r="J23" s="26"/>
    </row>
    <row r="24" spans="1:10" s="13" customFormat="1" ht="15.75" x14ac:dyDescent="0.2">
      <c r="A24" s="14" t="s">
        <v>39</v>
      </c>
      <c r="B24" s="112" t="s">
        <v>40</v>
      </c>
      <c r="C24" s="112"/>
      <c r="D24" s="112"/>
      <c r="E24" s="112"/>
      <c r="F24" s="112"/>
      <c r="G24" s="15"/>
      <c r="H24" s="18"/>
      <c r="I24" s="18"/>
      <c r="J24" s="25"/>
    </row>
    <row r="25" spans="1:10" s="13" customFormat="1" ht="15.75" x14ac:dyDescent="0.2">
      <c r="A25" s="14" t="s">
        <v>41</v>
      </c>
      <c r="B25" s="112" t="s">
        <v>42</v>
      </c>
      <c r="C25" s="112"/>
      <c r="D25" s="112"/>
      <c r="E25" s="112"/>
      <c r="F25" s="112"/>
      <c r="G25" s="113"/>
      <c r="H25" s="17"/>
      <c r="I25" s="17"/>
      <c r="J25" s="26"/>
    </row>
    <row r="27" spans="1:10" x14ac:dyDescent="0.2">
      <c r="A27" s="96" t="s">
        <v>171</v>
      </c>
      <c r="B27" s="96"/>
      <c r="C27" s="96"/>
      <c r="D27" s="96"/>
      <c r="E27" s="96"/>
      <c r="F27" s="96"/>
      <c r="G27" s="96"/>
      <c r="H27" s="96"/>
      <c r="I27" s="96"/>
      <c r="J27" s="96"/>
    </row>
    <row r="28" spans="1:10" x14ac:dyDescent="0.2">
      <c r="A28" s="27"/>
      <c r="B28" s="5"/>
      <c r="C28" s="27"/>
      <c r="D28" s="27"/>
      <c r="E28" s="92"/>
      <c r="F28" s="27"/>
      <c r="G28" s="27"/>
      <c r="H28" s="27"/>
      <c r="I28" s="27"/>
      <c r="J28" s="27" t="s">
        <v>43</v>
      </c>
    </row>
    <row r="29" spans="1:10" x14ac:dyDescent="0.2">
      <c r="A29" s="107" t="s">
        <v>44</v>
      </c>
      <c r="B29" s="108" t="s">
        <v>45</v>
      </c>
      <c r="C29" s="108" t="s">
        <v>163</v>
      </c>
      <c r="D29" s="108" t="s">
        <v>164</v>
      </c>
      <c r="E29" s="109" t="s">
        <v>165</v>
      </c>
      <c r="F29" s="108" t="s">
        <v>166</v>
      </c>
      <c r="G29" s="108" t="s">
        <v>46</v>
      </c>
      <c r="H29" s="108"/>
      <c r="I29" s="108"/>
      <c r="J29" s="108"/>
    </row>
    <row r="30" spans="1:10" ht="81.599999999999994" customHeight="1" x14ac:dyDescent="0.2">
      <c r="A30" s="107"/>
      <c r="B30" s="108"/>
      <c r="C30" s="108"/>
      <c r="D30" s="108"/>
      <c r="E30" s="110"/>
      <c r="F30" s="108"/>
      <c r="G30" s="28" t="s">
        <v>47</v>
      </c>
      <c r="H30" s="28" t="s">
        <v>48</v>
      </c>
      <c r="I30" s="28" t="s">
        <v>49</v>
      </c>
      <c r="J30" s="28" t="s">
        <v>50</v>
      </c>
    </row>
    <row r="31" spans="1:10" x14ac:dyDescent="0.2">
      <c r="A31" s="9">
        <v>1</v>
      </c>
      <c r="B31" s="29">
        <v>2</v>
      </c>
      <c r="C31" s="29">
        <v>3</v>
      </c>
      <c r="D31" s="29">
        <v>4</v>
      </c>
      <c r="E31" s="85"/>
      <c r="F31" s="29">
        <v>5</v>
      </c>
      <c r="G31" s="29">
        <v>6</v>
      </c>
      <c r="H31" s="29">
        <v>7</v>
      </c>
      <c r="I31" s="29">
        <v>8</v>
      </c>
      <c r="J31" s="29">
        <v>9</v>
      </c>
    </row>
    <row r="32" spans="1:10" x14ac:dyDescent="0.2">
      <c r="A32" s="104" t="s">
        <v>51</v>
      </c>
      <c r="B32" s="104"/>
      <c r="C32" s="104"/>
      <c r="D32" s="104"/>
      <c r="E32" s="104"/>
      <c r="F32" s="104"/>
      <c r="G32" s="104"/>
      <c r="H32" s="104"/>
      <c r="I32" s="104"/>
      <c r="J32" s="106"/>
    </row>
    <row r="33" spans="1:12" s="31" customFormat="1" x14ac:dyDescent="0.2">
      <c r="A33" s="111" t="s">
        <v>52</v>
      </c>
      <c r="B33" s="111"/>
      <c r="C33" s="111"/>
      <c r="D33" s="111"/>
      <c r="E33" s="111"/>
      <c r="F33" s="111"/>
      <c r="G33" s="111"/>
      <c r="H33" s="111"/>
      <c r="I33" s="111"/>
      <c r="J33" s="111"/>
    </row>
    <row r="34" spans="1:12" s="31" customFormat="1" ht="37.5" x14ac:dyDescent="0.2">
      <c r="A34" s="32" t="s">
        <v>53</v>
      </c>
      <c r="B34" s="33">
        <v>1010</v>
      </c>
      <c r="C34" s="34">
        <f t="shared" ref="C34:J34" si="0">C35+C36</f>
        <v>71517.299999999988</v>
      </c>
      <c r="D34" s="34">
        <f t="shared" si="0"/>
        <v>91112</v>
      </c>
      <c r="E34" s="86">
        <f t="shared" ref="E34" si="1">E35+E36</f>
        <v>78987.8</v>
      </c>
      <c r="F34" s="34">
        <f>F35+F36</f>
        <v>65720</v>
      </c>
      <c r="G34" s="34">
        <f t="shared" si="0"/>
        <v>16430</v>
      </c>
      <c r="H34" s="34">
        <f t="shared" si="0"/>
        <v>16430</v>
      </c>
      <c r="I34" s="34">
        <f t="shared" si="0"/>
        <v>16430</v>
      </c>
      <c r="J34" s="34">
        <f t="shared" si="0"/>
        <v>16430</v>
      </c>
    </row>
    <row r="35" spans="1:12" s="31" customFormat="1" ht="19.5" thickBot="1" x14ac:dyDescent="0.25">
      <c r="A35" s="35" t="s">
        <v>54</v>
      </c>
      <c r="B35" s="33"/>
      <c r="C35" s="34">
        <v>68901.399999999994</v>
      </c>
      <c r="D35" s="34">
        <v>87112</v>
      </c>
      <c r="E35" s="86">
        <v>76587.8</v>
      </c>
      <c r="F35" s="34">
        <f>G35+H35+I35+J35</f>
        <v>58220</v>
      </c>
      <c r="G35" s="34">
        <v>14555</v>
      </c>
      <c r="H35" s="34">
        <v>14555</v>
      </c>
      <c r="I35" s="34">
        <v>14555</v>
      </c>
      <c r="J35" s="34">
        <v>14555</v>
      </c>
      <c r="L35" s="36"/>
    </row>
    <row r="36" spans="1:12" s="31" customFormat="1" ht="30.75" thickBot="1" x14ac:dyDescent="0.25">
      <c r="A36" s="35" t="s">
        <v>55</v>
      </c>
      <c r="B36" s="33"/>
      <c r="C36" s="37">
        <v>2615.9</v>
      </c>
      <c r="D36" s="37">
        <v>4000</v>
      </c>
      <c r="E36" s="38">
        <v>2400</v>
      </c>
      <c r="F36" s="37">
        <v>7500</v>
      </c>
      <c r="G36" s="37">
        <v>1875</v>
      </c>
      <c r="H36" s="37">
        <v>1875</v>
      </c>
      <c r="I36" s="37">
        <v>1875</v>
      </c>
      <c r="J36" s="37">
        <v>1875</v>
      </c>
    </row>
    <row r="37" spans="1:12" s="31" customFormat="1" x14ac:dyDescent="0.2">
      <c r="A37" s="79" t="s">
        <v>167</v>
      </c>
      <c r="B37" s="33"/>
      <c r="C37" s="86">
        <f t="shared" ref="C37:D37" si="2">C38+C45</f>
        <v>15527.5</v>
      </c>
      <c r="D37" s="86">
        <f t="shared" si="2"/>
        <v>21855.9</v>
      </c>
      <c r="E37" s="86">
        <f>E38+E45</f>
        <v>20514.500000000004</v>
      </c>
      <c r="F37" s="86">
        <f t="shared" ref="F37:J37" si="3">F38+F45</f>
        <v>24665.5</v>
      </c>
      <c r="G37" s="86">
        <f t="shared" si="3"/>
        <v>10582.400000000001</v>
      </c>
      <c r="H37" s="86">
        <f t="shared" si="3"/>
        <v>4166.6000000000004</v>
      </c>
      <c r="I37" s="86">
        <f t="shared" si="3"/>
        <v>3411.6</v>
      </c>
      <c r="J37" s="86">
        <f t="shared" si="3"/>
        <v>6504.9</v>
      </c>
    </row>
    <row r="38" spans="1:12" s="31" customFormat="1" ht="56.25" x14ac:dyDescent="0.2">
      <c r="A38" s="32" t="s">
        <v>153</v>
      </c>
      <c r="B38" s="33">
        <v>1020</v>
      </c>
      <c r="C38" s="34">
        <f>C39+C41+C42</f>
        <v>15527.5</v>
      </c>
      <c r="D38" s="34">
        <f>D39+D41+D42+D43+D40</f>
        <v>19920.2</v>
      </c>
      <c r="E38" s="34">
        <f>E39+E41+E42+E43+E40</f>
        <v>18658.800000000003</v>
      </c>
      <c r="F38" s="34">
        <f>G38+H38+I38+J38</f>
        <v>24665.5</v>
      </c>
      <c r="G38" s="34">
        <f>G39+G45+G47+G44+G40</f>
        <v>10582.400000000001</v>
      </c>
      <c r="H38" s="34">
        <f t="shared" ref="H38:J38" si="4">H39+H45+H47+H44+H40</f>
        <v>4166.6000000000004</v>
      </c>
      <c r="I38" s="34">
        <f t="shared" si="4"/>
        <v>3411.6</v>
      </c>
      <c r="J38" s="34">
        <f t="shared" si="4"/>
        <v>6504.9</v>
      </c>
    </row>
    <row r="39" spans="1:12" s="31" customFormat="1" ht="19.5" thickBot="1" x14ac:dyDescent="0.25">
      <c r="A39" s="44" t="s">
        <v>159</v>
      </c>
      <c r="B39" s="33"/>
      <c r="C39" s="37">
        <v>15527.5</v>
      </c>
      <c r="D39" s="37">
        <v>12600</v>
      </c>
      <c r="E39" s="38">
        <v>11338.6</v>
      </c>
      <c r="F39" s="34">
        <f>G39+H39+I39+J39</f>
        <v>14500</v>
      </c>
      <c r="G39" s="37">
        <f>G67</f>
        <v>5854.4000000000005</v>
      </c>
      <c r="H39" s="37">
        <f t="shared" ref="H39:J39" si="5">H67</f>
        <v>2166.6</v>
      </c>
      <c r="I39" s="37">
        <f t="shared" si="5"/>
        <v>1411.6</v>
      </c>
      <c r="J39" s="37">
        <f t="shared" si="5"/>
        <v>5067.3999999999996</v>
      </c>
    </row>
    <row r="40" spans="1:12" s="31" customFormat="1" x14ac:dyDescent="0.2">
      <c r="A40" s="81" t="s">
        <v>168</v>
      </c>
      <c r="B40" s="33"/>
      <c r="C40" s="37"/>
      <c r="D40" s="37">
        <v>5000</v>
      </c>
      <c r="E40" s="38">
        <v>5000</v>
      </c>
      <c r="F40" s="34">
        <f>G40+H40+I40+J40</f>
        <v>4728</v>
      </c>
      <c r="G40" s="37">
        <v>4728</v>
      </c>
      <c r="H40" s="37"/>
      <c r="I40" s="37"/>
      <c r="J40" s="37"/>
    </row>
    <row r="41" spans="1:12" s="31" customFormat="1" x14ac:dyDescent="0.2">
      <c r="A41" s="81" t="s">
        <v>155</v>
      </c>
      <c r="B41" s="33"/>
      <c r="C41" s="37">
        <v>0</v>
      </c>
      <c r="D41" s="37">
        <v>1265.5999999999999</v>
      </c>
      <c r="E41" s="38">
        <v>1265.5999999999999</v>
      </c>
      <c r="F41" s="34"/>
      <c r="G41" s="37"/>
      <c r="H41" s="37"/>
      <c r="I41" s="37"/>
      <c r="J41" s="37"/>
    </row>
    <row r="42" spans="1:12" s="31" customFormat="1" x14ac:dyDescent="0.2">
      <c r="A42" s="24" t="s">
        <v>154</v>
      </c>
      <c r="B42" s="33"/>
      <c r="C42" s="37">
        <v>0</v>
      </c>
      <c r="D42" s="37">
        <v>154.6</v>
      </c>
      <c r="E42" s="38">
        <v>154.6</v>
      </c>
      <c r="F42" s="34"/>
      <c r="G42" s="37"/>
      <c r="H42" s="37"/>
      <c r="I42" s="37"/>
      <c r="J42" s="37"/>
    </row>
    <row r="43" spans="1:12" s="31" customFormat="1" x14ac:dyDescent="0.2">
      <c r="A43" s="40" t="s">
        <v>56</v>
      </c>
      <c r="B43" s="33"/>
      <c r="C43" s="37"/>
      <c r="D43" s="37">
        <v>900</v>
      </c>
      <c r="E43" s="38">
        <v>900</v>
      </c>
      <c r="F43" s="34"/>
      <c r="G43" s="37"/>
      <c r="H43" s="37"/>
      <c r="I43" s="37"/>
      <c r="J43" s="37"/>
    </row>
    <row r="44" spans="1:12" s="31" customFormat="1" x14ac:dyDescent="0.2">
      <c r="A44" s="24" t="s">
        <v>57</v>
      </c>
      <c r="B44" s="33"/>
      <c r="C44" s="37"/>
      <c r="D44" s="37"/>
      <c r="E44" s="38"/>
      <c r="F44" s="34">
        <f>G44+H44+I44+J44</f>
        <v>5437.5</v>
      </c>
      <c r="G44" s="37"/>
      <c r="H44" s="37">
        <v>2000</v>
      </c>
      <c r="I44" s="37">
        <v>2000</v>
      </c>
      <c r="J44" s="37">
        <v>1437.5</v>
      </c>
    </row>
    <row r="45" spans="1:12" s="31" customFormat="1" ht="56.25" x14ac:dyDescent="0.2">
      <c r="A45" s="63" t="s">
        <v>158</v>
      </c>
      <c r="B45" s="33"/>
      <c r="C45" s="34">
        <f>C46+C47+C48</f>
        <v>0</v>
      </c>
      <c r="D45" s="34">
        <f>D46+D47+D48</f>
        <v>1935.7</v>
      </c>
      <c r="E45" s="86">
        <f>E46+E47+E48</f>
        <v>1855.7</v>
      </c>
      <c r="F45" s="34">
        <f>G45+H45+I45+J45</f>
        <v>0</v>
      </c>
      <c r="G45" s="37"/>
      <c r="H45" s="37"/>
      <c r="I45" s="37"/>
      <c r="J45" s="37"/>
    </row>
    <row r="46" spans="1:12" s="31" customFormat="1" x14ac:dyDescent="0.2">
      <c r="A46" s="80" t="s">
        <v>157</v>
      </c>
      <c r="B46" s="33"/>
      <c r="C46" s="37">
        <v>0</v>
      </c>
      <c r="D46" s="37">
        <v>324</v>
      </c>
      <c r="E46" s="38">
        <v>324</v>
      </c>
      <c r="F46" s="34"/>
      <c r="G46" s="37"/>
      <c r="H46" s="37"/>
      <c r="I46" s="37"/>
      <c r="J46" s="37"/>
    </row>
    <row r="47" spans="1:12" s="31" customFormat="1" x14ac:dyDescent="0.2">
      <c r="A47" s="40" t="s">
        <v>56</v>
      </c>
      <c r="B47" s="33"/>
      <c r="C47" s="37">
        <v>0</v>
      </c>
      <c r="D47" s="37">
        <v>80</v>
      </c>
      <c r="E47" s="38">
        <v>0</v>
      </c>
      <c r="F47" s="38"/>
      <c r="G47" s="37"/>
      <c r="H47" s="37"/>
      <c r="I47" s="37"/>
      <c r="J47" s="37"/>
      <c r="L47" s="39"/>
    </row>
    <row r="48" spans="1:12" s="31" customFormat="1" x14ac:dyDescent="0.2">
      <c r="A48" s="40" t="s">
        <v>156</v>
      </c>
      <c r="B48" s="33"/>
      <c r="C48" s="37">
        <v>0</v>
      </c>
      <c r="D48" s="37">
        <v>1531.7</v>
      </c>
      <c r="E48" s="38">
        <v>1531.7</v>
      </c>
      <c r="F48" s="38"/>
      <c r="G48" s="37"/>
      <c r="H48" s="37"/>
      <c r="I48" s="37"/>
      <c r="J48" s="37"/>
      <c r="L48" s="39"/>
    </row>
    <row r="49" spans="1:17" s="31" customFormat="1" x14ac:dyDescent="0.2">
      <c r="A49" s="40" t="s">
        <v>58</v>
      </c>
      <c r="B49" s="33">
        <v>1030</v>
      </c>
      <c r="C49" s="37"/>
      <c r="D49" s="37"/>
      <c r="E49" s="38"/>
      <c r="F49" s="34">
        <f>G49+H49+I49+J49</f>
        <v>3837.2</v>
      </c>
      <c r="G49" s="34">
        <f>G50+G51</f>
        <v>959.3</v>
      </c>
      <c r="H49" s="34">
        <f t="shared" ref="H49:J49" si="6">H50+H51</f>
        <v>959.3</v>
      </c>
      <c r="I49" s="34">
        <f t="shared" si="6"/>
        <v>959.3</v>
      </c>
      <c r="J49" s="34">
        <f t="shared" si="6"/>
        <v>959.3</v>
      </c>
    </row>
    <row r="50" spans="1:17" s="31" customFormat="1" ht="37.5" x14ac:dyDescent="0.2">
      <c r="A50" s="41" t="s">
        <v>160</v>
      </c>
      <c r="B50" s="42">
        <v>1031</v>
      </c>
      <c r="C50" s="37"/>
      <c r="D50" s="37"/>
      <c r="E50" s="38"/>
      <c r="F50" s="37">
        <f t="shared" ref="F50:F58" si="7">G50+H50+I50+J50</f>
        <v>2000</v>
      </c>
      <c r="G50" s="37">
        <v>500</v>
      </c>
      <c r="H50" s="37">
        <v>500</v>
      </c>
      <c r="I50" s="37">
        <v>500</v>
      </c>
      <c r="J50" s="37">
        <v>500</v>
      </c>
    </row>
    <row r="51" spans="1:17" s="31" customFormat="1" ht="26.45" customHeight="1" x14ac:dyDescent="0.2">
      <c r="A51" s="41" t="s">
        <v>151</v>
      </c>
      <c r="B51" s="42">
        <v>1032</v>
      </c>
      <c r="C51" s="37">
        <v>0</v>
      </c>
      <c r="D51" s="37"/>
      <c r="E51" s="38">
        <v>0</v>
      </c>
      <c r="F51" s="37">
        <f t="shared" si="7"/>
        <v>1837.2</v>
      </c>
      <c r="G51" s="37">
        <v>459.3</v>
      </c>
      <c r="H51" s="37">
        <v>459.3</v>
      </c>
      <c r="I51" s="37">
        <v>459.3</v>
      </c>
      <c r="J51" s="37">
        <v>459.3</v>
      </c>
    </row>
    <row r="52" spans="1:17" s="31" customFormat="1" x14ac:dyDescent="0.2">
      <c r="A52" s="32" t="s">
        <v>59</v>
      </c>
      <c r="B52" s="33">
        <v>1040</v>
      </c>
      <c r="C52" s="34">
        <f>C53+C54+C55+C56</f>
        <v>1900.5</v>
      </c>
      <c r="D52" s="34">
        <v>728</v>
      </c>
      <c r="E52" s="86">
        <f>E53+E54+E55</f>
        <v>3159.2</v>
      </c>
      <c r="F52" s="34">
        <f t="shared" si="7"/>
        <v>3000</v>
      </c>
      <c r="G52" s="34">
        <f>G53+G54+G55+G56</f>
        <v>750</v>
      </c>
      <c r="H52" s="34">
        <f t="shared" ref="H52:J52" si="8">H53+H54+H55+H56</f>
        <v>750</v>
      </c>
      <c r="I52" s="34">
        <f t="shared" si="8"/>
        <v>750</v>
      </c>
      <c r="J52" s="34">
        <f t="shared" si="8"/>
        <v>750</v>
      </c>
    </row>
    <row r="53" spans="1:17" s="31" customFormat="1" ht="19.5" thickBot="1" x14ac:dyDescent="0.25">
      <c r="A53" s="35" t="s">
        <v>60</v>
      </c>
      <c r="B53" s="43">
        <v>1041</v>
      </c>
      <c r="C53" s="37">
        <v>43.4</v>
      </c>
      <c r="D53" s="37">
        <v>48</v>
      </c>
      <c r="E53" s="38">
        <v>158.19999999999999</v>
      </c>
      <c r="F53" s="37">
        <f t="shared" si="7"/>
        <v>500</v>
      </c>
      <c r="G53" s="37">
        <v>125</v>
      </c>
      <c r="H53" s="37">
        <v>125</v>
      </c>
      <c r="I53" s="37">
        <v>125</v>
      </c>
      <c r="J53" s="37">
        <v>125</v>
      </c>
    </row>
    <row r="54" spans="1:17" s="31" customFormat="1" ht="19.5" thickBot="1" x14ac:dyDescent="0.25">
      <c r="A54" s="35" t="s">
        <v>61</v>
      </c>
      <c r="B54" s="43">
        <v>1042</v>
      </c>
      <c r="C54" s="37">
        <v>11.3</v>
      </c>
      <c r="D54" s="37" t="s">
        <v>62</v>
      </c>
      <c r="E54" s="38">
        <v>1</v>
      </c>
      <c r="F54" s="37">
        <f t="shared" si="7"/>
        <v>0</v>
      </c>
      <c r="G54" s="37"/>
      <c r="H54" s="37"/>
      <c r="I54" s="37"/>
      <c r="J54" s="37"/>
    </row>
    <row r="55" spans="1:17" s="31" customFormat="1" ht="19.5" thickBot="1" x14ac:dyDescent="0.25">
      <c r="A55" s="35" t="s">
        <v>63</v>
      </c>
      <c r="B55" s="43">
        <v>1043</v>
      </c>
      <c r="C55" s="37">
        <v>1404.5</v>
      </c>
      <c r="D55" s="37">
        <v>80</v>
      </c>
      <c r="E55" s="38">
        <v>3000</v>
      </c>
      <c r="F55" s="37">
        <f>G55+H55+I55+J55</f>
        <v>2500</v>
      </c>
      <c r="G55" s="37">
        <v>625</v>
      </c>
      <c r="H55" s="37">
        <v>625</v>
      </c>
      <c r="I55" s="37">
        <v>625</v>
      </c>
      <c r="J55" s="37">
        <v>625</v>
      </c>
    </row>
    <row r="56" spans="1:17" s="31" customFormat="1" ht="19.5" thickBot="1" x14ac:dyDescent="0.25">
      <c r="A56" s="35" t="s">
        <v>64</v>
      </c>
      <c r="B56" s="43">
        <v>1044</v>
      </c>
      <c r="C56" s="37">
        <v>441.3</v>
      </c>
      <c r="D56" s="37">
        <v>600</v>
      </c>
      <c r="E56" s="38">
        <v>0</v>
      </c>
      <c r="F56" s="34">
        <f t="shared" si="7"/>
        <v>0</v>
      </c>
      <c r="G56" s="37"/>
      <c r="H56" s="37"/>
      <c r="I56" s="37"/>
      <c r="J56" s="37"/>
    </row>
    <row r="57" spans="1:17" s="31" customFormat="1" ht="30.75" thickBot="1" x14ac:dyDescent="0.25">
      <c r="A57" s="44" t="s">
        <v>161</v>
      </c>
      <c r="B57" s="43">
        <v>1045</v>
      </c>
      <c r="C57" s="37">
        <v>9717.4</v>
      </c>
      <c r="D57" s="37" t="s">
        <v>62</v>
      </c>
      <c r="E57" s="38">
        <v>0</v>
      </c>
      <c r="F57" s="37">
        <f t="shared" si="7"/>
        <v>0</v>
      </c>
      <c r="G57" s="37"/>
      <c r="H57" s="37"/>
      <c r="I57" s="37"/>
      <c r="J57" s="37"/>
      <c r="K57" s="39">
        <f>F57-8969</f>
        <v>-8969</v>
      </c>
    </row>
    <row r="58" spans="1:17" s="31" customFormat="1" x14ac:dyDescent="0.2">
      <c r="A58" s="41" t="s">
        <v>65</v>
      </c>
      <c r="B58" s="43">
        <v>1047</v>
      </c>
      <c r="C58" s="37">
        <v>0</v>
      </c>
      <c r="D58" s="37" t="s">
        <v>62</v>
      </c>
      <c r="E58" s="38">
        <v>0</v>
      </c>
      <c r="F58" s="37">
        <f t="shared" si="7"/>
        <v>0</v>
      </c>
      <c r="G58" s="37"/>
      <c r="H58" s="37"/>
      <c r="I58" s="37"/>
      <c r="J58" s="37"/>
      <c r="K58" s="31">
        <f>35204-764.3</f>
        <v>34439.699999999997</v>
      </c>
    </row>
    <row r="59" spans="1:17" x14ac:dyDescent="0.2">
      <c r="A59" s="103" t="s">
        <v>66</v>
      </c>
      <c r="B59" s="104"/>
      <c r="C59" s="104"/>
      <c r="D59" s="104"/>
      <c r="E59" s="104"/>
      <c r="F59" s="104"/>
      <c r="G59" s="104"/>
      <c r="H59" s="104"/>
      <c r="I59" s="104"/>
      <c r="J59" s="106"/>
    </row>
    <row r="60" spans="1:17" x14ac:dyDescent="0.2">
      <c r="A60" s="32" t="s">
        <v>67</v>
      </c>
      <c r="B60" s="9">
        <v>1050</v>
      </c>
      <c r="C60" s="37">
        <v>50791.3</v>
      </c>
      <c r="D60" s="37">
        <v>78100.100000000006</v>
      </c>
      <c r="E60" s="38">
        <v>68047.600000000006</v>
      </c>
      <c r="F60" s="38">
        <f>SUM(G60:J60)</f>
        <v>53588</v>
      </c>
      <c r="G60" s="37">
        <v>13397</v>
      </c>
      <c r="H60" s="37">
        <v>13397</v>
      </c>
      <c r="I60" s="37">
        <v>13397</v>
      </c>
      <c r="J60" s="37">
        <v>13397</v>
      </c>
      <c r="K60" s="36">
        <f>J60/3</f>
        <v>4465.666666666667</v>
      </c>
      <c r="L60" s="37"/>
      <c r="M60" s="46"/>
      <c r="N60" s="46"/>
      <c r="Q60" s="84"/>
    </row>
    <row r="61" spans="1:17" x14ac:dyDescent="0.2">
      <c r="A61" s="32" t="s">
        <v>68</v>
      </c>
      <c r="B61" s="9">
        <v>1060</v>
      </c>
      <c r="C61" s="37">
        <v>10591.5</v>
      </c>
      <c r="D61" s="37">
        <v>17182</v>
      </c>
      <c r="E61" s="38">
        <v>14498.4</v>
      </c>
      <c r="F61" s="38">
        <f t="shared" ref="F61" si="9">SUM(G61:J61)</f>
        <v>11789.2</v>
      </c>
      <c r="G61" s="37">
        <v>2947.3</v>
      </c>
      <c r="H61" s="37">
        <v>2947.3</v>
      </c>
      <c r="I61" s="37">
        <v>2947.3</v>
      </c>
      <c r="J61" s="37">
        <v>2947.3</v>
      </c>
      <c r="K61" s="36">
        <f t="shared" ref="K61:K77" si="10">J61/3</f>
        <v>982.43333333333339</v>
      </c>
      <c r="L61" s="37"/>
      <c r="M61" s="46"/>
      <c r="N61" s="46"/>
      <c r="Q61" s="84"/>
    </row>
    <row r="62" spans="1:17" x14ac:dyDescent="0.2">
      <c r="A62" s="32" t="s">
        <v>69</v>
      </c>
      <c r="B62" s="9">
        <v>1070</v>
      </c>
      <c r="C62" s="37">
        <v>3382.9</v>
      </c>
      <c r="D62" s="37">
        <v>2300</v>
      </c>
      <c r="E62" s="38">
        <v>1900</v>
      </c>
      <c r="F62" s="38">
        <f>SUM(G62:J62)</f>
        <v>400</v>
      </c>
      <c r="G62" s="37">
        <v>100</v>
      </c>
      <c r="H62" s="37">
        <v>100</v>
      </c>
      <c r="I62" s="37">
        <v>100</v>
      </c>
      <c r="J62" s="37">
        <v>100</v>
      </c>
      <c r="K62" s="36">
        <f t="shared" si="10"/>
        <v>33.333333333333336</v>
      </c>
      <c r="Q62" s="84"/>
    </row>
    <row r="63" spans="1:17" x14ac:dyDescent="0.2">
      <c r="A63" s="32" t="s">
        <v>70</v>
      </c>
      <c r="B63" s="9">
        <v>1080</v>
      </c>
      <c r="C63" s="37">
        <v>9513.7999999999993</v>
      </c>
      <c r="D63" s="37">
        <v>8000</v>
      </c>
      <c r="E63" s="38">
        <v>6416</v>
      </c>
      <c r="F63" s="38">
        <f>SUM(G63:J63)</f>
        <v>4000</v>
      </c>
      <c r="G63" s="37">
        <v>1000</v>
      </c>
      <c r="H63" s="37">
        <v>1000</v>
      </c>
      <c r="I63" s="37">
        <v>1000</v>
      </c>
      <c r="J63" s="37">
        <v>1000</v>
      </c>
      <c r="K63" s="36">
        <f t="shared" si="10"/>
        <v>333.33333333333331</v>
      </c>
      <c r="Q63" s="84"/>
    </row>
    <row r="64" spans="1:17" x14ac:dyDescent="0.2">
      <c r="A64" s="32" t="s">
        <v>71</v>
      </c>
      <c r="B64" s="9">
        <v>1090</v>
      </c>
      <c r="C64" s="37">
        <v>789.4</v>
      </c>
      <c r="D64" s="37">
        <v>1600</v>
      </c>
      <c r="E64" s="38">
        <v>1035.8</v>
      </c>
      <c r="F64" s="38">
        <f t="shared" ref="F64:F75" si="11">SUM(G64:J64)</f>
        <v>800</v>
      </c>
      <c r="G64" s="37">
        <v>200</v>
      </c>
      <c r="H64" s="37">
        <v>200</v>
      </c>
      <c r="I64" s="37">
        <v>200</v>
      </c>
      <c r="J64" s="37">
        <v>200</v>
      </c>
      <c r="K64" s="36">
        <f t="shared" si="10"/>
        <v>66.666666666666671</v>
      </c>
      <c r="Q64" s="84"/>
    </row>
    <row r="65" spans="1:17" x14ac:dyDescent="0.2">
      <c r="A65" s="32" t="s">
        <v>72</v>
      </c>
      <c r="B65" s="9">
        <v>1100</v>
      </c>
      <c r="C65" s="37">
        <v>1691.6</v>
      </c>
      <c r="D65" s="37">
        <v>1989.6</v>
      </c>
      <c r="E65" s="38">
        <v>1658.2</v>
      </c>
      <c r="F65" s="38">
        <f>SUM(G65:J65)</f>
        <v>1200</v>
      </c>
      <c r="G65" s="37">
        <v>300</v>
      </c>
      <c r="H65" s="37">
        <v>300</v>
      </c>
      <c r="I65" s="37">
        <v>300</v>
      </c>
      <c r="J65" s="37">
        <v>300</v>
      </c>
      <c r="K65" s="36">
        <f t="shared" si="10"/>
        <v>100</v>
      </c>
      <c r="Q65" s="84"/>
    </row>
    <row r="66" spans="1:17" x14ac:dyDescent="0.2">
      <c r="A66" s="32" t="s">
        <v>73</v>
      </c>
      <c r="B66" s="9">
        <v>1110</v>
      </c>
      <c r="C66" s="37">
        <v>42.1</v>
      </c>
      <c r="D66" s="37">
        <v>120</v>
      </c>
      <c r="E66" s="38">
        <v>200</v>
      </c>
      <c r="F66" s="38">
        <f>SUM(G66:J66)</f>
        <v>200</v>
      </c>
      <c r="G66" s="37">
        <v>50</v>
      </c>
      <c r="H66" s="37">
        <v>50</v>
      </c>
      <c r="I66" s="37">
        <v>50</v>
      </c>
      <c r="J66" s="37">
        <v>50</v>
      </c>
      <c r="K66" s="36">
        <f t="shared" si="10"/>
        <v>16.666666666666668</v>
      </c>
      <c r="Q66" s="84"/>
    </row>
    <row r="67" spans="1:17" ht="75" x14ac:dyDescent="0.2">
      <c r="A67" s="32" t="s">
        <v>74</v>
      </c>
      <c r="B67" s="9">
        <v>1120</v>
      </c>
      <c r="C67" s="34">
        <v>7222.7</v>
      </c>
      <c r="D67" s="34">
        <f>D68+D69+D70+D71+D72</f>
        <v>12600</v>
      </c>
      <c r="E67" s="86">
        <f>E68+E69+E70+E71+E72</f>
        <v>11338.6</v>
      </c>
      <c r="F67" s="34">
        <f>SUM(G67:J67)</f>
        <v>14500</v>
      </c>
      <c r="G67" s="34">
        <f t="shared" ref="G67:H67" si="12">G68+G69+G70+G71+G72</f>
        <v>5854.4000000000005</v>
      </c>
      <c r="H67" s="34">
        <f t="shared" si="12"/>
        <v>2166.6</v>
      </c>
      <c r="I67" s="34">
        <f>I68+I69+I70+I71+I72</f>
        <v>1411.6</v>
      </c>
      <c r="J67" s="34">
        <f>J68+J69+J70+J71+J72</f>
        <v>5067.3999999999996</v>
      </c>
      <c r="K67" s="36">
        <f t="shared" si="10"/>
        <v>1689.1333333333332</v>
      </c>
      <c r="L67" s="34"/>
      <c r="Q67" s="84"/>
    </row>
    <row r="68" spans="1:17" x14ac:dyDescent="0.2">
      <c r="A68" s="41" t="s">
        <v>75</v>
      </c>
      <c r="B68" s="9">
        <v>1121</v>
      </c>
      <c r="C68" s="37">
        <v>4849.2</v>
      </c>
      <c r="D68" s="37">
        <v>8021.9</v>
      </c>
      <c r="E68" s="38">
        <v>8021.9</v>
      </c>
      <c r="F68" s="37">
        <f>SUM(G68:J68)</f>
        <v>8668</v>
      </c>
      <c r="G68" s="37">
        <v>4350</v>
      </c>
      <c r="H68" s="37">
        <v>725</v>
      </c>
      <c r="I68" s="37"/>
      <c r="J68" s="37">
        <v>3593</v>
      </c>
      <c r="K68" s="36">
        <f>J68/3</f>
        <v>1197.6666666666667</v>
      </c>
      <c r="L68" s="37"/>
      <c r="M68" s="83"/>
      <c r="Q68" s="84"/>
    </row>
    <row r="69" spans="1:17" x14ac:dyDescent="0.2">
      <c r="A69" s="41" t="s">
        <v>76</v>
      </c>
      <c r="B69" s="9">
        <v>1122</v>
      </c>
      <c r="C69" s="37">
        <v>288.5</v>
      </c>
      <c r="D69" s="37">
        <v>562.5</v>
      </c>
      <c r="E69" s="38">
        <v>239.9</v>
      </c>
      <c r="F69" s="37">
        <f t="shared" si="11"/>
        <v>562.4</v>
      </c>
      <c r="G69" s="37">
        <v>140.6</v>
      </c>
      <c r="H69" s="37">
        <v>140.6</v>
      </c>
      <c r="I69" s="37">
        <v>140.6</v>
      </c>
      <c r="J69" s="37">
        <v>140.6</v>
      </c>
      <c r="K69" s="36">
        <f t="shared" si="10"/>
        <v>46.866666666666667</v>
      </c>
      <c r="L69" s="37"/>
      <c r="Q69" s="84"/>
    </row>
    <row r="70" spans="1:17" x14ac:dyDescent="0.2">
      <c r="A70" s="41" t="s">
        <v>77</v>
      </c>
      <c r="B70" s="9">
        <v>1123</v>
      </c>
      <c r="C70" s="37">
        <v>1963.3</v>
      </c>
      <c r="D70" s="37">
        <v>3770.9</v>
      </c>
      <c r="E70" s="38">
        <v>2855.6</v>
      </c>
      <c r="F70" s="37">
        <f t="shared" si="11"/>
        <v>4859.2</v>
      </c>
      <c r="G70" s="37">
        <v>1214.8</v>
      </c>
      <c r="H70" s="37">
        <v>1214.8</v>
      </c>
      <c r="I70" s="37">
        <v>1214.8</v>
      </c>
      <c r="J70" s="37">
        <v>1214.8</v>
      </c>
      <c r="K70" s="36">
        <f t="shared" si="10"/>
        <v>404.93333333333334</v>
      </c>
      <c r="L70" s="37"/>
      <c r="Q70" s="84"/>
    </row>
    <row r="71" spans="1:17" x14ac:dyDescent="0.2">
      <c r="A71" s="41" t="s">
        <v>78</v>
      </c>
      <c r="B71" s="9">
        <v>1124</v>
      </c>
      <c r="C71" s="37">
        <v>18.600000000000001</v>
      </c>
      <c r="D71" s="37">
        <v>138</v>
      </c>
      <c r="E71" s="38">
        <v>138</v>
      </c>
      <c r="F71" s="37">
        <f t="shared" si="11"/>
        <v>185.6</v>
      </c>
      <c r="G71" s="37">
        <v>92.8</v>
      </c>
      <c r="H71" s="37">
        <v>30</v>
      </c>
      <c r="I71" s="37"/>
      <c r="J71" s="37">
        <v>62.8</v>
      </c>
      <c r="K71" s="36">
        <f>J71/3</f>
        <v>20.933333333333334</v>
      </c>
      <c r="L71" s="37"/>
      <c r="Q71" s="84"/>
    </row>
    <row r="72" spans="1:17" x14ac:dyDescent="0.2">
      <c r="A72" s="41" t="s">
        <v>79</v>
      </c>
      <c r="B72" s="9">
        <v>1125</v>
      </c>
      <c r="C72" s="37">
        <v>103.1</v>
      </c>
      <c r="D72" s="37">
        <v>106.7</v>
      </c>
      <c r="E72" s="38">
        <v>83.2</v>
      </c>
      <c r="F72" s="37">
        <f t="shared" si="11"/>
        <v>224.8</v>
      </c>
      <c r="G72" s="37">
        <v>56.2</v>
      </c>
      <c r="H72" s="37">
        <v>56.2</v>
      </c>
      <c r="I72" s="37">
        <v>56.2</v>
      </c>
      <c r="J72" s="37">
        <v>56.2</v>
      </c>
      <c r="K72" s="36">
        <f t="shared" si="10"/>
        <v>18.733333333333334</v>
      </c>
      <c r="L72" s="37"/>
      <c r="Q72" s="84"/>
    </row>
    <row r="73" spans="1:17" x14ac:dyDescent="0.2">
      <c r="A73" s="41" t="s">
        <v>80</v>
      </c>
      <c r="B73" s="9">
        <v>1126</v>
      </c>
      <c r="C73" s="37"/>
      <c r="D73" s="37"/>
      <c r="E73" s="38"/>
      <c r="F73" s="37">
        <f t="shared" si="11"/>
        <v>0</v>
      </c>
      <c r="G73" s="37"/>
      <c r="H73" s="37"/>
      <c r="I73" s="37"/>
      <c r="J73" s="37"/>
      <c r="K73" s="36">
        <f t="shared" si="10"/>
        <v>0</v>
      </c>
      <c r="L73" s="37"/>
      <c r="Q73" s="84"/>
    </row>
    <row r="74" spans="1:17" ht="37.5" x14ac:dyDescent="0.2">
      <c r="A74" s="32" t="s">
        <v>81</v>
      </c>
      <c r="B74" s="9">
        <v>1130</v>
      </c>
      <c r="C74" s="37">
        <v>58.4</v>
      </c>
      <c r="D74" s="37">
        <v>120</v>
      </c>
      <c r="E74" s="38">
        <v>120</v>
      </c>
      <c r="F74" s="37">
        <f t="shared" si="11"/>
        <v>120</v>
      </c>
      <c r="G74" s="37">
        <v>30</v>
      </c>
      <c r="H74" s="37">
        <v>30</v>
      </c>
      <c r="I74" s="37">
        <v>30</v>
      </c>
      <c r="J74" s="37">
        <v>30</v>
      </c>
      <c r="K74" s="36">
        <f t="shared" si="10"/>
        <v>10</v>
      </c>
      <c r="L74" s="37"/>
      <c r="Q74" s="84"/>
    </row>
    <row r="75" spans="1:17" x14ac:dyDescent="0.2">
      <c r="A75" s="32" t="s">
        <v>82</v>
      </c>
      <c r="B75" s="9">
        <v>1140</v>
      </c>
      <c r="C75" s="37">
        <v>39</v>
      </c>
      <c r="D75" s="37">
        <v>60</v>
      </c>
      <c r="E75" s="38">
        <v>60</v>
      </c>
      <c r="F75" s="38">
        <f t="shared" si="11"/>
        <v>60</v>
      </c>
      <c r="G75" s="37">
        <v>15</v>
      </c>
      <c r="H75" s="37">
        <v>15</v>
      </c>
      <c r="I75" s="37">
        <v>15</v>
      </c>
      <c r="J75" s="37">
        <v>15</v>
      </c>
      <c r="K75" s="36">
        <f t="shared" si="10"/>
        <v>5</v>
      </c>
      <c r="L75" s="37"/>
      <c r="Q75" s="84"/>
    </row>
    <row r="76" spans="1:17" x14ac:dyDescent="0.2">
      <c r="A76" s="32" t="s">
        <v>83</v>
      </c>
      <c r="B76" s="9">
        <v>1150</v>
      </c>
      <c r="C76" s="37">
        <v>99.9</v>
      </c>
      <c r="D76" s="37">
        <v>120</v>
      </c>
      <c r="E76" s="38">
        <v>380</v>
      </c>
      <c r="F76" s="38">
        <f>SUM(G76:J76)</f>
        <v>400</v>
      </c>
      <c r="G76" s="37">
        <v>100</v>
      </c>
      <c r="H76" s="37">
        <v>100</v>
      </c>
      <c r="I76" s="37">
        <v>100</v>
      </c>
      <c r="J76" s="37">
        <v>100</v>
      </c>
      <c r="K76" s="36">
        <f t="shared" si="10"/>
        <v>33.333333333333336</v>
      </c>
      <c r="L76" s="37"/>
      <c r="Q76" s="84"/>
    </row>
    <row r="77" spans="1:17" x14ac:dyDescent="0.2">
      <c r="A77" s="32" t="s">
        <v>84</v>
      </c>
      <c r="B77" s="9">
        <v>1160</v>
      </c>
      <c r="C77" s="38">
        <v>14440.1</v>
      </c>
      <c r="D77" s="37">
        <v>980</v>
      </c>
      <c r="E77" s="38">
        <v>1580.3</v>
      </c>
      <c r="F77" s="38">
        <f>SUM(G77:J77)</f>
        <v>0</v>
      </c>
      <c r="G77" s="37"/>
      <c r="H77" s="37"/>
      <c r="I77" s="37"/>
      <c r="J77" s="37"/>
      <c r="K77" s="36">
        <f t="shared" si="10"/>
        <v>0</v>
      </c>
      <c r="L77" s="37"/>
      <c r="Q77" s="84"/>
    </row>
    <row r="78" spans="1:17" x14ac:dyDescent="0.2">
      <c r="A78" s="32" t="s">
        <v>85</v>
      </c>
      <c r="B78" s="9">
        <v>1170</v>
      </c>
      <c r="C78" s="37"/>
      <c r="D78" s="37"/>
      <c r="E78" s="38"/>
      <c r="F78" s="37">
        <f t="shared" ref="F78" si="13">SUM(G78:J78)</f>
        <v>0</v>
      </c>
      <c r="G78" s="37"/>
      <c r="H78" s="37"/>
      <c r="I78" s="37"/>
      <c r="J78" s="37"/>
    </row>
    <row r="79" spans="1:17" x14ac:dyDescent="0.2">
      <c r="A79" s="32" t="s">
        <v>152</v>
      </c>
      <c r="B79" s="9">
        <v>1171</v>
      </c>
      <c r="C79" s="37"/>
      <c r="D79" s="37">
        <v>154.6</v>
      </c>
      <c r="E79" s="38">
        <v>154.6</v>
      </c>
      <c r="F79" s="38">
        <f>SUM(G79:J79)</f>
        <v>5437.5</v>
      </c>
      <c r="G79" s="37"/>
      <c r="H79" s="37">
        <v>2000</v>
      </c>
      <c r="I79" s="37">
        <v>2000</v>
      </c>
      <c r="J79" s="37">
        <v>1437.5</v>
      </c>
    </row>
    <row r="80" spans="1:17" x14ac:dyDescent="0.2">
      <c r="A80" s="32" t="s">
        <v>86</v>
      </c>
      <c r="B80" s="9">
        <v>1180</v>
      </c>
      <c r="C80" s="37"/>
      <c r="D80" s="37"/>
      <c r="E80" s="38"/>
      <c r="F80" s="34"/>
      <c r="G80" s="37"/>
      <c r="H80" s="37"/>
      <c r="I80" s="37"/>
      <c r="J80" s="37"/>
    </row>
    <row r="81" spans="1:12" x14ac:dyDescent="0.2">
      <c r="A81" s="30" t="s">
        <v>87</v>
      </c>
      <c r="B81" s="9">
        <v>1190</v>
      </c>
      <c r="C81" s="37">
        <f>C34+C38+C49+C58+C52+C45+C57</f>
        <v>98662.699999999983</v>
      </c>
      <c r="D81" s="82">
        <f>D34+D38+D45+D52</f>
        <v>113695.9</v>
      </c>
      <c r="E81" s="38">
        <f>E34+E38+E49+E58+E52+E45</f>
        <v>102661.5</v>
      </c>
      <c r="F81" s="37">
        <f>SUM(G81:J81)</f>
        <v>97222.7</v>
      </c>
      <c r="G81" s="37">
        <f>G34+G38+G52+G49</f>
        <v>28721.7</v>
      </c>
      <c r="H81" s="37">
        <f>H34+H38+H52+H49</f>
        <v>22305.899999999998</v>
      </c>
      <c r="I81" s="37">
        <f>I34+I38+I52+I49</f>
        <v>21550.899999999998</v>
      </c>
      <c r="J81" s="37">
        <f>J34+J38+J52+J49</f>
        <v>24644.2</v>
      </c>
    </row>
    <row r="82" spans="1:12" x14ac:dyDescent="0.2">
      <c r="A82" s="30" t="s">
        <v>88</v>
      </c>
      <c r="B82" s="9">
        <v>1200</v>
      </c>
      <c r="C82" s="37">
        <f>C75+C74+C67+C66+C65+C64+C63+C62+C61+C60+C77+C76</f>
        <v>98662.700000000012</v>
      </c>
      <c r="D82" s="37">
        <f>D60+D61+D62+D63+D64+D65+D66+D67+D74+D75+D76+D77+D79</f>
        <v>123326.30000000002</v>
      </c>
      <c r="E82" s="38">
        <f>E75+E74+E67+E66+E65+E64+E63+E62+E61+E60+E77+E76+E79</f>
        <v>107389.50000000001</v>
      </c>
      <c r="F82" s="37">
        <f>SUM(G82:J82)</f>
        <v>92494.7</v>
      </c>
      <c r="G82" s="37">
        <f>G75+G74+G67+G66+G65+G64+G63+G62+G61+G60+G77+G76+G79</f>
        <v>23993.7</v>
      </c>
      <c r="H82" s="37">
        <f t="shared" ref="H82:J82" si="14">H75+H74+H67+H66+H65+H64+H63+H62+H61+H60+H77+H76+H79</f>
        <v>22305.9</v>
      </c>
      <c r="I82" s="37">
        <f t="shared" si="14"/>
        <v>21550.9</v>
      </c>
      <c r="J82" s="37">
        <f t="shared" si="14"/>
        <v>24644.2</v>
      </c>
    </row>
    <row r="83" spans="1:12" x14ac:dyDescent="0.2">
      <c r="A83" s="30" t="s">
        <v>89</v>
      </c>
      <c r="B83" s="9">
        <v>1210</v>
      </c>
      <c r="C83" s="37">
        <f t="shared" ref="C83:J83" si="15">C81-C82</f>
        <v>0</v>
      </c>
      <c r="D83" s="37">
        <f t="shared" si="15"/>
        <v>-9630.4000000000233</v>
      </c>
      <c r="E83" s="38">
        <f t="shared" si="15"/>
        <v>-4728.0000000000146</v>
      </c>
      <c r="F83" s="37">
        <f t="shared" si="15"/>
        <v>4728</v>
      </c>
      <c r="G83" s="37">
        <f t="shared" si="15"/>
        <v>4728</v>
      </c>
      <c r="H83" s="37">
        <f>H81-H82</f>
        <v>0</v>
      </c>
      <c r="I83" s="37">
        <f t="shared" si="15"/>
        <v>0</v>
      </c>
      <c r="J83" s="37">
        <f t="shared" si="15"/>
        <v>0</v>
      </c>
      <c r="L83" s="47"/>
    </row>
    <row r="84" spans="1:12" x14ac:dyDescent="0.2">
      <c r="A84" s="103" t="s">
        <v>90</v>
      </c>
      <c r="B84" s="104"/>
      <c r="C84" s="104"/>
      <c r="D84" s="104"/>
      <c r="E84" s="104"/>
      <c r="F84" s="104"/>
      <c r="G84" s="104"/>
      <c r="H84" s="104"/>
      <c r="I84" s="104"/>
      <c r="J84" s="106"/>
    </row>
    <row r="85" spans="1:12" ht="37.5" x14ac:dyDescent="0.2">
      <c r="A85" s="32" t="s">
        <v>91</v>
      </c>
      <c r="B85" s="9">
        <v>2010</v>
      </c>
      <c r="C85" s="37"/>
      <c r="D85" s="37"/>
      <c r="E85" s="38"/>
      <c r="F85" s="37"/>
      <c r="G85" s="37"/>
      <c r="H85" s="37"/>
      <c r="I85" s="37"/>
      <c r="J85" s="37"/>
      <c r="K85" s="48"/>
    </row>
    <row r="86" spans="1:12" ht="37.5" x14ac:dyDescent="0.2">
      <c r="A86" s="32" t="s">
        <v>92</v>
      </c>
      <c r="B86" s="9">
        <v>2020</v>
      </c>
      <c r="C86" s="37"/>
      <c r="D86" s="37"/>
      <c r="E86" s="38"/>
      <c r="F86" s="37"/>
      <c r="G86" s="37"/>
      <c r="H86" s="37"/>
      <c r="I86" s="37"/>
      <c r="J86" s="37"/>
      <c r="K86" s="48"/>
    </row>
    <row r="87" spans="1:12" x14ac:dyDescent="0.2">
      <c r="A87" s="32" t="s">
        <v>162</v>
      </c>
      <c r="B87" s="9">
        <v>2030</v>
      </c>
      <c r="C87" s="37"/>
      <c r="D87" s="37"/>
      <c r="E87" s="38"/>
      <c r="F87" s="37"/>
      <c r="G87" s="37"/>
      <c r="H87" s="37"/>
      <c r="I87" s="37"/>
      <c r="J87" s="37"/>
      <c r="K87" s="48"/>
    </row>
    <row r="88" spans="1:12" x14ac:dyDescent="0.2">
      <c r="A88" s="32" t="s">
        <v>93</v>
      </c>
      <c r="B88" s="9">
        <v>2040</v>
      </c>
      <c r="C88" s="37"/>
      <c r="D88" s="37"/>
      <c r="E88" s="38"/>
      <c r="F88" s="37"/>
      <c r="G88" s="37"/>
      <c r="H88" s="37"/>
      <c r="I88" s="37"/>
      <c r="J88" s="37"/>
    </row>
    <row r="89" spans="1:12" x14ac:dyDescent="0.2">
      <c r="A89" s="32"/>
      <c r="B89" s="9"/>
      <c r="C89" s="34"/>
      <c r="D89" s="34"/>
      <c r="E89" s="86"/>
      <c r="F89" s="34"/>
      <c r="G89" s="34"/>
      <c r="H89" s="34"/>
      <c r="I89" s="34"/>
      <c r="J89" s="34"/>
    </row>
    <row r="90" spans="1:12" x14ac:dyDescent="0.2">
      <c r="A90" s="103" t="s">
        <v>94</v>
      </c>
      <c r="B90" s="104"/>
      <c r="C90" s="104"/>
      <c r="D90" s="104"/>
      <c r="E90" s="104"/>
      <c r="F90" s="104"/>
      <c r="G90" s="104"/>
      <c r="H90" s="104"/>
      <c r="I90" s="104"/>
      <c r="J90" s="106"/>
    </row>
    <row r="91" spans="1:12" x14ac:dyDescent="0.2">
      <c r="A91" s="32" t="s">
        <v>95</v>
      </c>
      <c r="B91" s="9">
        <v>3010</v>
      </c>
      <c r="C91" s="34"/>
      <c r="D91" s="34"/>
      <c r="E91" s="86"/>
      <c r="F91" s="34"/>
      <c r="G91" s="34"/>
      <c r="H91" s="34"/>
      <c r="I91" s="34"/>
      <c r="J91" s="34"/>
    </row>
    <row r="92" spans="1:12" ht="37.5" x14ac:dyDescent="0.2">
      <c r="A92" s="32" t="s">
        <v>96</v>
      </c>
      <c r="B92" s="43">
        <v>3011</v>
      </c>
      <c r="C92" s="37"/>
      <c r="D92" s="37"/>
      <c r="E92" s="38"/>
      <c r="F92" s="37"/>
      <c r="G92" s="37"/>
      <c r="H92" s="37"/>
      <c r="I92" s="37"/>
      <c r="J92" s="37"/>
    </row>
    <row r="93" spans="1:12" x14ac:dyDescent="0.2">
      <c r="A93" s="30" t="s">
        <v>97</v>
      </c>
      <c r="B93" s="49">
        <v>3020</v>
      </c>
      <c r="C93" s="34">
        <f>C94+C99+C102</f>
        <v>7745.2</v>
      </c>
      <c r="D93" s="34">
        <f>D94+D99+D102</f>
        <v>1134.5999999999999</v>
      </c>
      <c r="E93" s="86">
        <f>E94+E99+E102</f>
        <v>1734.8999999999999</v>
      </c>
      <c r="F93" s="34">
        <f>G93+H93+I93+J93</f>
        <v>5437.5</v>
      </c>
      <c r="G93" s="34">
        <f t="shared" ref="G93:J93" si="16">G94+G99+G102</f>
        <v>0</v>
      </c>
      <c r="H93" s="34">
        <f t="shared" si="16"/>
        <v>2000</v>
      </c>
      <c r="I93" s="34">
        <f t="shared" si="16"/>
        <v>2000</v>
      </c>
      <c r="J93" s="34">
        <f t="shared" si="16"/>
        <v>1437.5</v>
      </c>
      <c r="K93" s="48"/>
    </row>
    <row r="94" spans="1:12" x14ac:dyDescent="0.2">
      <c r="A94" s="30" t="s">
        <v>98</v>
      </c>
      <c r="B94" s="50">
        <v>3022</v>
      </c>
      <c r="C94" s="37">
        <v>7745.2</v>
      </c>
      <c r="D94" s="37">
        <v>980</v>
      </c>
      <c r="E94" s="38">
        <f>E95+E96</f>
        <v>1580.3</v>
      </c>
      <c r="F94" s="34">
        <f>G94+H94+I94+J94</f>
        <v>0</v>
      </c>
      <c r="G94" s="37"/>
      <c r="H94" s="37"/>
      <c r="I94" s="37"/>
      <c r="J94" s="37"/>
      <c r="K94" s="48"/>
    </row>
    <row r="95" spans="1:12" ht="37.5" x14ac:dyDescent="0.2">
      <c r="A95" s="32" t="s">
        <v>99</v>
      </c>
      <c r="B95" s="50"/>
      <c r="C95" s="37">
        <v>3907</v>
      </c>
      <c r="D95" s="37">
        <v>980</v>
      </c>
      <c r="E95" s="38">
        <v>900</v>
      </c>
      <c r="F95" s="34">
        <f>G95+H95+I95+J95</f>
        <v>0</v>
      </c>
      <c r="G95" s="37"/>
      <c r="H95" s="37"/>
      <c r="I95" s="37"/>
      <c r="J95" s="37"/>
      <c r="K95" s="48"/>
    </row>
    <row r="96" spans="1:12" ht="56.25" x14ac:dyDescent="0.2">
      <c r="A96" s="32" t="s">
        <v>100</v>
      </c>
      <c r="B96" s="50"/>
      <c r="C96" s="38">
        <v>3838.2</v>
      </c>
      <c r="D96" s="37"/>
      <c r="E96" s="38">
        <v>680.3</v>
      </c>
      <c r="F96" s="34"/>
      <c r="G96" s="37"/>
      <c r="H96" s="37"/>
      <c r="I96" s="37"/>
      <c r="J96" s="37"/>
      <c r="K96" s="48"/>
    </row>
    <row r="97" spans="1:11" ht="37.5" x14ac:dyDescent="0.2">
      <c r="A97" s="32" t="s">
        <v>101</v>
      </c>
      <c r="B97" s="51">
        <v>3023</v>
      </c>
      <c r="C97" s="37"/>
      <c r="D97" s="37"/>
      <c r="E97" s="38"/>
      <c r="F97" s="34"/>
      <c r="G97" s="37"/>
      <c r="H97" s="37"/>
      <c r="I97" s="37"/>
      <c r="J97" s="37"/>
    </row>
    <row r="98" spans="1:11" x14ac:dyDescent="0.2">
      <c r="A98" s="32" t="s">
        <v>102</v>
      </c>
      <c r="B98" s="50">
        <v>3024</v>
      </c>
      <c r="C98" s="37"/>
      <c r="D98" s="37"/>
      <c r="E98" s="38"/>
      <c r="F98" s="34"/>
      <c r="G98" s="37"/>
      <c r="H98" s="37"/>
      <c r="I98" s="37"/>
      <c r="J98" s="37"/>
    </row>
    <row r="99" spans="1:11" ht="37.5" x14ac:dyDescent="0.2">
      <c r="A99" s="30" t="s">
        <v>103</v>
      </c>
      <c r="B99" s="51">
        <v>3025</v>
      </c>
      <c r="C99" s="37"/>
      <c r="D99" s="37"/>
      <c r="E99" s="38"/>
      <c r="F99" s="34">
        <f>F100+F101+F102</f>
        <v>5437.5</v>
      </c>
      <c r="G99" s="34">
        <f t="shared" ref="G99:J99" si="17">G100+G101+G102</f>
        <v>0</v>
      </c>
      <c r="H99" s="34">
        <f t="shared" si="17"/>
        <v>2000</v>
      </c>
      <c r="I99" s="34">
        <f t="shared" si="17"/>
        <v>2000</v>
      </c>
      <c r="J99" s="34">
        <f t="shared" si="17"/>
        <v>1437.5</v>
      </c>
    </row>
    <row r="100" spans="1:11" ht="56.25" x14ac:dyDescent="0.2">
      <c r="A100" s="32" t="s">
        <v>104</v>
      </c>
      <c r="B100" s="51"/>
      <c r="C100" s="37">
        <v>3923.7</v>
      </c>
      <c r="D100" s="37"/>
      <c r="E100" s="38"/>
      <c r="F100" s="34">
        <f>G100+H100+I100+J100</f>
        <v>5437.5</v>
      </c>
      <c r="G100" s="37"/>
      <c r="H100" s="37">
        <v>2000</v>
      </c>
      <c r="I100" s="37">
        <v>2000</v>
      </c>
      <c r="J100" s="37">
        <v>1437.5</v>
      </c>
    </row>
    <row r="101" spans="1:11" ht="56.25" x14ac:dyDescent="0.2">
      <c r="A101" s="32" t="s">
        <v>105</v>
      </c>
      <c r="B101" s="51"/>
      <c r="C101" s="37">
        <v>2482.4</v>
      </c>
      <c r="D101" s="37"/>
      <c r="E101" s="38"/>
      <c r="F101" s="34"/>
      <c r="G101" s="37"/>
      <c r="H101" s="37"/>
      <c r="I101" s="37"/>
      <c r="J101" s="37"/>
    </row>
    <row r="102" spans="1:11" x14ac:dyDescent="0.2">
      <c r="A102" s="32" t="s">
        <v>106</v>
      </c>
      <c r="B102" s="43">
        <v>3026</v>
      </c>
      <c r="C102" s="37"/>
      <c r="D102" s="37">
        <v>154.6</v>
      </c>
      <c r="E102" s="38">
        <v>154.6</v>
      </c>
      <c r="F102" s="37"/>
      <c r="G102" s="37"/>
      <c r="H102" s="37"/>
      <c r="I102" s="37"/>
      <c r="J102" s="37"/>
      <c r="K102" s="48"/>
    </row>
    <row r="103" spans="1:11" x14ac:dyDescent="0.2">
      <c r="A103" s="32" t="s">
        <v>107</v>
      </c>
      <c r="B103" s="43">
        <v>3030</v>
      </c>
      <c r="C103" s="37"/>
      <c r="D103" s="37"/>
      <c r="E103" s="38"/>
      <c r="F103" s="37"/>
      <c r="G103" s="37"/>
      <c r="H103" s="37"/>
      <c r="I103" s="37"/>
      <c r="J103" s="37"/>
      <c r="K103" s="48"/>
    </row>
    <row r="104" spans="1:11" x14ac:dyDescent="0.2">
      <c r="A104" s="103" t="s">
        <v>108</v>
      </c>
      <c r="B104" s="104"/>
      <c r="C104" s="104"/>
      <c r="D104" s="104"/>
      <c r="E104" s="104"/>
      <c r="F104" s="104"/>
      <c r="G104" s="104"/>
      <c r="H104" s="104"/>
      <c r="I104" s="104"/>
      <c r="J104" s="106"/>
    </row>
    <row r="105" spans="1:11" x14ac:dyDescent="0.2">
      <c r="A105" s="32" t="s">
        <v>109</v>
      </c>
      <c r="B105" s="9">
        <v>4010</v>
      </c>
      <c r="C105" s="34">
        <f>SUM(C106:C109)</f>
        <v>0</v>
      </c>
      <c r="D105" s="34">
        <f>SUM(D106:D109)</f>
        <v>0</v>
      </c>
      <c r="E105" s="86"/>
      <c r="F105" s="34">
        <f t="shared" ref="F105:F113" si="18">SUM(G105:J105)</f>
        <v>0</v>
      </c>
      <c r="G105" s="34">
        <f>SUM(G106:G109)</f>
        <v>0</v>
      </c>
      <c r="H105" s="34">
        <f>SUM(H106:H109)</f>
        <v>0</v>
      </c>
      <c r="I105" s="34">
        <f>SUM(I106:I109)</f>
        <v>0</v>
      </c>
      <c r="J105" s="34">
        <f>SUM(J106:J109)</f>
        <v>0</v>
      </c>
    </row>
    <row r="106" spans="1:11" x14ac:dyDescent="0.2">
      <c r="A106" s="41" t="s">
        <v>110</v>
      </c>
      <c r="B106" s="43">
        <v>4011</v>
      </c>
      <c r="C106" s="52"/>
      <c r="D106" s="52"/>
      <c r="E106" s="87"/>
      <c r="F106" s="37">
        <f t="shared" si="18"/>
        <v>0</v>
      </c>
      <c r="G106" s="37"/>
      <c r="H106" s="37"/>
      <c r="I106" s="37"/>
      <c r="J106" s="37"/>
    </row>
    <row r="107" spans="1:11" x14ac:dyDescent="0.2">
      <c r="A107" s="41" t="s">
        <v>111</v>
      </c>
      <c r="B107" s="43">
        <v>4012</v>
      </c>
      <c r="C107" s="52"/>
      <c r="D107" s="52"/>
      <c r="E107" s="87"/>
      <c r="F107" s="37">
        <f t="shared" si="18"/>
        <v>0</v>
      </c>
      <c r="G107" s="37"/>
      <c r="H107" s="37"/>
      <c r="I107" s="37"/>
      <c r="J107" s="37"/>
    </row>
    <row r="108" spans="1:11" x14ac:dyDescent="0.2">
      <c r="A108" s="41" t="s">
        <v>112</v>
      </c>
      <c r="B108" s="43">
        <v>4013</v>
      </c>
      <c r="C108" s="52"/>
      <c r="D108" s="37"/>
      <c r="E108" s="38"/>
      <c r="F108" s="37">
        <f t="shared" si="18"/>
        <v>0</v>
      </c>
      <c r="G108" s="37"/>
      <c r="H108" s="37"/>
      <c r="I108" s="37"/>
      <c r="J108" s="37"/>
    </row>
    <row r="109" spans="1:11" x14ac:dyDescent="0.2">
      <c r="A109" s="32" t="s">
        <v>113</v>
      </c>
      <c r="B109" s="9">
        <v>4020</v>
      </c>
      <c r="C109" s="52"/>
      <c r="D109" s="52"/>
      <c r="E109" s="87"/>
      <c r="F109" s="37">
        <f t="shared" si="18"/>
        <v>0</v>
      </c>
      <c r="G109" s="37"/>
      <c r="H109" s="37"/>
      <c r="I109" s="37"/>
      <c r="J109" s="37"/>
    </row>
    <row r="110" spans="1:11" x14ac:dyDescent="0.2">
      <c r="A110" s="32" t="s">
        <v>114</v>
      </c>
      <c r="B110" s="9">
        <v>4030</v>
      </c>
      <c r="C110" s="34">
        <f>SUM(C111:C114)</f>
        <v>0</v>
      </c>
      <c r="D110" s="34">
        <f>SUM(D111:D114)</f>
        <v>0</v>
      </c>
      <c r="E110" s="86"/>
      <c r="F110" s="34">
        <f t="shared" si="18"/>
        <v>0</v>
      </c>
      <c r="G110" s="34">
        <f>SUM(G111:G114)</f>
        <v>0</v>
      </c>
      <c r="H110" s="34">
        <f>SUM(H111:H114)</f>
        <v>0</v>
      </c>
      <c r="I110" s="34">
        <f>SUM(I111:I114)</f>
        <v>0</v>
      </c>
      <c r="J110" s="34">
        <f>SUM(J111:J114)</f>
        <v>0</v>
      </c>
    </row>
    <row r="111" spans="1:11" x14ac:dyDescent="0.2">
      <c r="A111" s="41" t="s">
        <v>110</v>
      </c>
      <c r="B111" s="43">
        <v>4031</v>
      </c>
      <c r="C111" s="52"/>
      <c r="D111" s="52"/>
      <c r="E111" s="87"/>
      <c r="F111" s="37">
        <f t="shared" si="18"/>
        <v>0</v>
      </c>
      <c r="G111" s="37"/>
      <c r="H111" s="37"/>
      <c r="I111" s="37"/>
      <c r="J111" s="37"/>
    </row>
    <row r="112" spans="1:11" x14ac:dyDescent="0.2">
      <c r="A112" s="41" t="s">
        <v>111</v>
      </c>
      <c r="B112" s="43">
        <v>4032</v>
      </c>
      <c r="C112" s="52"/>
      <c r="D112" s="52"/>
      <c r="E112" s="87"/>
      <c r="F112" s="37">
        <f t="shared" si="18"/>
        <v>0</v>
      </c>
      <c r="G112" s="37"/>
      <c r="H112" s="37"/>
      <c r="I112" s="37"/>
      <c r="J112" s="37"/>
    </row>
    <row r="113" spans="1:10" x14ac:dyDescent="0.2">
      <c r="A113" s="41" t="s">
        <v>112</v>
      </c>
      <c r="B113" s="43">
        <v>4033</v>
      </c>
      <c r="C113" s="52"/>
      <c r="D113" s="52"/>
      <c r="E113" s="87"/>
      <c r="F113" s="37">
        <f t="shared" si="18"/>
        <v>0</v>
      </c>
      <c r="G113" s="37"/>
      <c r="H113" s="37"/>
      <c r="I113" s="37"/>
      <c r="J113" s="37"/>
    </row>
    <row r="114" spans="1:10" x14ac:dyDescent="0.2">
      <c r="A114" s="32" t="s">
        <v>115</v>
      </c>
      <c r="B114" s="9">
        <v>4040</v>
      </c>
      <c r="C114" s="52"/>
      <c r="D114" s="52"/>
      <c r="E114" s="87"/>
      <c r="F114" s="37">
        <f>SUM(G114:J114)</f>
        <v>0</v>
      </c>
      <c r="G114" s="37"/>
      <c r="H114" s="37"/>
      <c r="I114" s="37"/>
      <c r="J114" s="37"/>
    </row>
    <row r="115" spans="1:10" x14ac:dyDescent="0.2">
      <c r="A115" s="99">
        <f>SUM(G115:J115)</f>
        <v>0</v>
      </c>
      <c r="B115" s="100"/>
      <c r="C115" s="100"/>
      <c r="D115" s="100"/>
      <c r="E115" s="100"/>
      <c r="F115" s="100"/>
      <c r="G115" s="100"/>
      <c r="H115" s="100"/>
      <c r="I115" s="100"/>
      <c r="J115" s="101"/>
    </row>
    <row r="116" spans="1:10" x14ac:dyDescent="0.2">
      <c r="A116" s="30" t="s">
        <v>116</v>
      </c>
      <c r="B116" s="53"/>
      <c r="C116" s="34"/>
      <c r="D116" s="34"/>
      <c r="E116" s="86"/>
      <c r="F116" s="34"/>
      <c r="G116" s="34"/>
      <c r="H116" s="34"/>
      <c r="I116" s="34"/>
      <c r="J116" s="34"/>
    </row>
    <row r="117" spans="1:10" x14ac:dyDescent="0.2">
      <c r="A117" s="32" t="s">
        <v>117</v>
      </c>
      <c r="B117" s="33">
        <v>5010</v>
      </c>
      <c r="C117" s="52"/>
      <c r="D117" s="37"/>
      <c r="E117" s="38"/>
      <c r="F117" s="37"/>
      <c r="G117" s="37"/>
      <c r="H117" s="37"/>
      <c r="I117" s="37"/>
      <c r="J117" s="37"/>
    </row>
    <row r="118" spans="1:10" x14ac:dyDescent="0.2">
      <c r="A118" s="54" t="s">
        <v>118</v>
      </c>
      <c r="B118" s="33">
        <v>5020</v>
      </c>
      <c r="C118" s="52"/>
      <c r="D118" s="37"/>
      <c r="E118" s="38"/>
      <c r="F118" s="37"/>
      <c r="G118" s="37"/>
      <c r="H118" s="37"/>
      <c r="I118" s="37"/>
      <c r="J118" s="37"/>
    </row>
    <row r="119" spans="1:10" ht="37.5" x14ac:dyDescent="0.2">
      <c r="A119" s="54" t="s">
        <v>119</v>
      </c>
      <c r="B119" s="33">
        <v>5030</v>
      </c>
      <c r="C119" s="52"/>
      <c r="D119" s="37"/>
      <c r="E119" s="38"/>
      <c r="F119" s="37"/>
      <c r="G119" s="37"/>
      <c r="H119" s="37"/>
      <c r="I119" s="37"/>
      <c r="J119" s="37"/>
    </row>
    <row r="120" spans="1:10" x14ac:dyDescent="0.2">
      <c r="A120" s="54" t="s">
        <v>120</v>
      </c>
      <c r="B120" s="33">
        <v>5040</v>
      </c>
      <c r="C120" s="52"/>
      <c r="D120" s="37"/>
      <c r="E120" s="38"/>
      <c r="F120" s="37"/>
      <c r="G120" s="37"/>
      <c r="H120" s="37"/>
      <c r="I120" s="37"/>
      <c r="J120" s="37"/>
    </row>
    <row r="121" spans="1:10" x14ac:dyDescent="0.2">
      <c r="A121" s="45" t="s">
        <v>121</v>
      </c>
      <c r="B121" s="33"/>
      <c r="C121" s="52"/>
      <c r="D121" s="37"/>
      <c r="E121" s="38"/>
      <c r="F121" s="37"/>
      <c r="G121" s="37"/>
      <c r="H121" s="37"/>
      <c r="I121" s="37"/>
      <c r="J121" s="37"/>
    </row>
    <row r="122" spans="1:10" x14ac:dyDescent="0.2">
      <c r="A122" s="54" t="s">
        <v>122</v>
      </c>
      <c r="B122" s="33">
        <v>6010</v>
      </c>
      <c r="C122" s="52"/>
      <c r="D122" s="37"/>
      <c r="E122" s="38"/>
      <c r="F122" s="37"/>
      <c r="G122" s="37"/>
      <c r="H122" s="37"/>
      <c r="I122" s="37"/>
      <c r="J122" s="37"/>
    </row>
    <row r="123" spans="1:10" x14ac:dyDescent="0.2">
      <c r="A123" s="54" t="s">
        <v>123</v>
      </c>
      <c r="B123" s="33">
        <v>6020</v>
      </c>
      <c r="C123" s="52"/>
      <c r="D123" s="37"/>
      <c r="E123" s="38"/>
      <c r="F123" s="37"/>
      <c r="G123" s="37"/>
      <c r="H123" s="37"/>
      <c r="I123" s="37"/>
      <c r="J123" s="37"/>
    </row>
    <row r="124" spans="1:10" x14ac:dyDescent="0.2">
      <c r="A124" s="54" t="s">
        <v>124</v>
      </c>
      <c r="B124" s="33">
        <v>6030</v>
      </c>
      <c r="C124" s="52"/>
      <c r="D124" s="37"/>
      <c r="E124" s="38"/>
      <c r="F124" s="37"/>
      <c r="G124" s="37"/>
      <c r="H124" s="37"/>
      <c r="I124" s="37"/>
      <c r="J124" s="37"/>
    </row>
    <row r="125" spans="1:10" x14ac:dyDescent="0.2">
      <c r="A125" s="54" t="s">
        <v>125</v>
      </c>
      <c r="B125" s="33">
        <v>6040</v>
      </c>
      <c r="C125" s="52"/>
      <c r="D125" s="37"/>
      <c r="E125" s="38"/>
      <c r="F125" s="37"/>
      <c r="G125" s="37"/>
      <c r="H125" s="37"/>
      <c r="I125" s="37"/>
      <c r="J125" s="37"/>
    </row>
    <row r="126" spans="1:10" x14ac:dyDescent="0.2">
      <c r="A126" s="54" t="s">
        <v>126</v>
      </c>
      <c r="B126" s="33">
        <v>6050</v>
      </c>
      <c r="C126" s="52"/>
      <c r="D126" s="37"/>
      <c r="E126" s="38"/>
      <c r="F126" s="37"/>
      <c r="G126" s="37"/>
      <c r="H126" s="37"/>
      <c r="I126" s="37"/>
      <c r="J126" s="37"/>
    </row>
    <row r="127" spans="1:10" x14ac:dyDescent="0.2">
      <c r="A127" s="102"/>
      <c r="B127" s="100"/>
      <c r="C127" s="100"/>
      <c r="D127" s="100"/>
      <c r="E127" s="100"/>
      <c r="F127" s="100"/>
      <c r="G127" s="100"/>
      <c r="H127" s="100"/>
      <c r="I127" s="100"/>
      <c r="J127" s="101"/>
    </row>
    <row r="128" spans="1:10" x14ac:dyDescent="0.2">
      <c r="A128" s="103" t="s">
        <v>127</v>
      </c>
      <c r="B128" s="104"/>
      <c r="C128" s="55"/>
      <c r="D128" s="56"/>
      <c r="E128" s="88"/>
      <c r="F128" s="57"/>
      <c r="G128" s="57"/>
      <c r="H128" s="57"/>
      <c r="I128" s="57"/>
      <c r="J128" s="57"/>
    </row>
    <row r="129" spans="1:19" ht="45.75" thickBot="1" x14ac:dyDescent="0.25">
      <c r="A129" s="44" t="s">
        <v>128</v>
      </c>
      <c r="B129" s="33">
        <v>7010</v>
      </c>
      <c r="C129" s="37">
        <v>440</v>
      </c>
      <c r="D129" s="58">
        <f t="shared" ref="D129:J129" si="19">SUM(D130:D135)</f>
        <v>448.75</v>
      </c>
      <c r="E129" s="38">
        <v>424</v>
      </c>
      <c r="F129" s="58">
        <f t="shared" si="19"/>
        <v>352</v>
      </c>
      <c r="G129" s="58">
        <f t="shared" si="19"/>
        <v>424</v>
      </c>
      <c r="H129" s="58">
        <f t="shared" si="19"/>
        <v>352</v>
      </c>
      <c r="I129" s="58">
        <f t="shared" si="19"/>
        <v>352</v>
      </c>
      <c r="J129" s="58">
        <f t="shared" si="19"/>
        <v>352</v>
      </c>
    </row>
    <row r="130" spans="1:19" x14ac:dyDescent="0.2">
      <c r="A130" s="59" t="s">
        <v>129</v>
      </c>
      <c r="B130" s="33">
        <v>7011</v>
      </c>
      <c r="C130" s="37">
        <v>1</v>
      </c>
      <c r="D130" s="60">
        <v>1</v>
      </c>
      <c r="E130" s="38">
        <v>1</v>
      </c>
      <c r="F130" s="60">
        <v>1</v>
      </c>
      <c r="G130" s="38">
        <v>1</v>
      </c>
      <c r="H130" s="60">
        <v>1</v>
      </c>
      <c r="I130" s="60">
        <v>1</v>
      </c>
      <c r="J130" s="60">
        <v>1</v>
      </c>
    </row>
    <row r="131" spans="1:19" x14ac:dyDescent="0.2">
      <c r="A131" s="59" t="s">
        <v>130</v>
      </c>
      <c r="B131" s="33">
        <v>7012</v>
      </c>
      <c r="C131" s="37">
        <v>105</v>
      </c>
      <c r="D131" s="60">
        <v>108.25</v>
      </c>
      <c r="E131" s="38">
        <v>92</v>
      </c>
      <c r="F131" s="60">
        <v>90.75</v>
      </c>
      <c r="G131" s="38">
        <v>92</v>
      </c>
      <c r="H131" s="60">
        <v>90.75</v>
      </c>
      <c r="I131" s="60">
        <v>90.75</v>
      </c>
      <c r="J131" s="60">
        <v>90.75</v>
      </c>
    </row>
    <row r="132" spans="1:19" x14ac:dyDescent="0.2">
      <c r="A132" s="59" t="s">
        <v>131</v>
      </c>
      <c r="B132" s="33">
        <v>7013</v>
      </c>
      <c r="C132" s="37">
        <v>25</v>
      </c>
      <c r="D132" s="60">
        <v>26</v>
      </c>
      <c r="E132" s="38">
        <v>25</v>
      </c>
      <c r="F132" s="60">
        <v>20.5</v>
      </c>
      <c r="G132" s="38">
        <v>25</v>
      </c>
      <c r="H132" s="60">
        <v>20.5</v>
      </c>
      <c r="I132" s="60">
        <v>20.5</v>
      </c>
      <c r="J132" s="60">
        <v>20.5</v>
      </c>
    </row>
    <row r="133" spans="1:19" x14ac:dyDescent="0.2">
      <c r="A133" s="59" t="s">
        <v>132</v>
      </c>
      <c r="B133" s="33">
        <v>7014</v>
      </c>
      <c r="C133" s="37">
        <v>180</v>
      </c>
      <c r="D133" s="60">
        <v>190.5</v>
      </c>
      <c r="E133" s="38">
        <v>183</v>
      </c>
      <c r="F133" s="60">
        <v>140.5</v>
      </c>
      <c r="G133" s="38">
        <v>183</v>
      </c>
      <c r="H133" s="60">
        <v>140.5</v>
      </c>
      <c r="I133" s="60">
        <v>140.5</v>
      </c>
      <c r="J133" s="60">
        <v>140.5</v>
      </c>
      <c r="S133" s="61"/>
    </row>
    <row r="134" spans="1:19" x14ac:dyDescent="0.2">
      <c r="A134" s="59" t="s">
        <v>133</v>
      </c>
      <c r="B134" s="33">
        <v>7015</v>
      </c>
      <c r="C134" s="37">
        <v>77</v>
      </c>
      <c r="D134" s="60">
        <v>75</v>
      </c>
      <c r="E134" s="38">
        <v>75</v>
      </c>
      <c r="F134" s="60">
        <v>69</v>
      </c>
      <c r="G134" s="38">
        <v>75</v>
      </c>
      <c r="H134" s="60">
        <v>69</v>
      </c>
      <c r="I134" s="60">
        <v>69</v>
      </c>
      <c r="J134" s="60">
        <v>69</v>
      </c>
    </row>
    <row r="135" spans="1:19" x14ac:dyDescent="0.2">
      <c r="A135" s="59" t="s">
        <v>134</v>
      </c>
      <c r="B135" s="33">
        <v>7016</v>
      </c>
      <c r="C135" s="37">
        <v>52</v>
      </c>
      <c r="D135" s="60">
        <v>48</v>
      </c>
      <c r="E135" s="38">
        <v>48</v>
      </c>
      <c r="F135" s="60">
        <v>30.25</v>
      </c>
      <c r="G135" s="38">
        <v>48</v>
      </c>
      <c r="H135" s="60">
        <v>30.25</v>
      </c>
      <c r="I135" s="60">
        <v>30.25</v>
      </c>
      <c r="J135" s="60">
        <v>30.25</v>
      </c>
      <c r="M135" s="2"/>
      <c r="N135" s="2"/>
    </row>
    <row r="136" spans="1:19" x14ac:dyDescent="0.2">
      <c r="A136" s="32" t="s">
        <v>135</v>
      </c>
      <c r="B136" s="33">
        <v>7020</v>
      </c>
      <c r="C136" s="34">
        <f>C137+C138+C139++C140+C141+C142</f>
        <v>62382.8</v>
      </c>
      <c r="D136" s="34">
        <f>D137+D138+D139++D140+D141+D142</f>
        <v>95282.1</v>
      </c>
      <c r="E136" s="86">
        <f>E137+E138+E139++E140+E141+E142</f>
        <v>77818</v>
      </c>
      <c r="F136" s="34">
        <f>F137+F138+F139+F140+F141+F142</f>
        <v>61006.8</v>
      </c>
      <c r="G136" s="34">
        <f>G137+G138+G139+G140+G141+G142</f>
        <v>15251.7</v>
      </c>
      <c r="H136" s="34">
        <f t="shared" ref="H136" si="20">H137+H138+H139+H140+H141+H142</f>
        <v>15251.7</v>
      </c>
      <c r="I136" s="34">
        <f>I137+I138+I139+I140+I141+I142</f>
        <v>15251.7</v>
      </c>
      <c r="J136" s="34">
        <f t="shared" ref="J136" si="21">J137+J138+J139+J140+J141+J142</f>
        <v>15251.7</v>
      </c>
      <c r="K136" s="62">
        <f>J136/3</f>
        <v>5083.9000000000005</v>
      </c>
      <c r="L136" s="63">
        <v>61006.8</v>
      </c>
      <c r="M136" s="64">
        <v>1220</v>
      </c>
      <c r="N136" s="65"/>
    </row>
    <row r="137" spans="1:19" x14ac:dyDescent="0.2">
      <c r="A137" s="59" t="s">
        <v>129</v>
      </c>
      <c r="B137" s="33">
        <v>7021</v>
      </c>
      <c r="C137" s="37">
        <v>421.6</v>
      </c>
      <c r="D137" s="37">
        <v>515</v>
      </c>
      <c r="E137" s="38">
        <v>415.9</v>
      </c>
      <c r="F137" s="38">
        <f>G137+H137+I137+J137</f>
        <v>344</v>
      </c>
      <c r="G137" s="37">
        <v>86</v>
      </c>
      <c r="H137" s="37">
        <v>86</v>
      </c>
      <c r="I137" s="37">
        <v>86</v>
      </c>
      <c r="J137" s="37">
        <v>86</v>
      </c>
      <c r="K137" s="62">
        <f t="shared" ref="K137:K142" si="22">J137/3</f>
        <v>28.666666666666668</v>
      </c>
      <c r="L137" s="65">
        <f>L136-F136</f>
        <v>0</v>
      </c>
      <c r="M137" s="66"/>
      <c r="N137" s="65"/>
    </row>
    <row r="138" spans="1:19" x14ac:dyDescent="0.2">
      <c r="A138" s="59" t="s">
        <v>130</v>
      </c>
      <c r="B138" s="33">
        <v>7022</v>
      </c>
      <c r="C138" s="37">
        <v>17644.400000000001</v>
      </c>
      <c r="D138" s="37">
        <v>34319.699999999997</v>
      </c>
      <c r="E138" s="38">
        <v>27547.4</v>
      </c>
      <c r="F138" s="37">
        <f t="shared" ref="F138:F142" si="23">G138+H138+I138+J138</f>
        <v>25722.799999999999</v>
      </c>
      <c r="G138" s="37">
        <v>6430.7</v>
      </c>
      <c r="H138" s="37">
        <v>6430.7</v>
      </c>
      <c r="I138" s="37">
        <v>6430.7</v>
      </c>
      <c r="J138" s="37">
        <v>6430.7</v>
      </c>
      <c r="K138" s="62">
        <f t="shared" si="22"/>
        <v>2143.5666666666666</v>
      </c>
      <c r="L138" s="65"/>
      <c r="M138" s="66"/>
      <c r="N138" s="65"/>
    </row>
    <row r="139" spans="1:19" x14ac:dyDescent="0.2">
      <c r="A139" s="59" t="s">
        <v>131</v>
      </c>
      <c r="B139" s="33">
        <v>7033</v>
      </c>
      <c r="C139" s="37">
        <v>3552.8</v>
      </c>
      <c r="D139" s="37">
        <v>6152.1</v>
      </c>
      <c r="E139" s="38">
        <v>2947.3</v>
      </c>
      <c r="F139" s="37">
        <f t="shared" si="23"/>
        <v>1983.2</v>
      </c>
      <c r="G139" s="37">
        <v>495.8</v>
      </c>
      <c r="H139" s="37">
        <v>495.8</v>
      </c>
      <c r="I139" s="37">
        <v>495.8</v>
      </c>
      <c r="J139" s="37">
        <v>495.8</v>
      </c>
      <c r="K139" s="62">
        <f t="shared" si="22"/>
        <v>165.26666666666668</v>
      </c>
      <c r="L139" s="65"/>
      <c r="M139" s="66"/>
      <c r="N139" s="65"/>
    </row>
    <row r="140" spans="1:19" x14ac:dyDescent="0.2">
      <c r="A140" s="59" t="s">
        <v>132</v>
      </c>
      <c r="B140" s="33">
        <v>7024</v>
      </c>
      <c r="C140" s="37">
        <v>25834.7</v>
      </c>
      <c r="D140" s="37">
        <v>41789.699999999997</v>
      </c>
      <c r="E140" s="38">
        <v>34206.9</v>
      </c>
      <c r="F140" s="37">
        <f t="shared" si="23"/>
        <v>24151.200000000001</v>
      </c>
      <c r="G140" s="37">
        <v>6037.8</v>
      </c>
      <c r="H140" s="37">
        <v>6037.8</v>
      </c>
      <c r="I140" s="37">
        <v>6037.8</v>
      </c>
      <c r="J140" s="37">
        <v>6037.8</v>
      </c>
      <c r="K140" s="62">
        <f t="shared" si="22"/>
        <v>2012.6000000000001</v>
      </c>
      <c r="L140" s="65"/>
      <c r="M140" s="66"/>
      <c r="N140" s="65"/>
    </row>
    <row r="141" spans="1:19" x14ac:dyDescent="0.2">
      <c r="A141" s="59" t="s">
        <v>133</v>
      </c>
      <c r="B141" s="33">
        <v>7025</v>
      </c>
      <c r="C141" s="37">
        <v>8878.7999999999993</v>
      </c>
      <c r="D141" s="37">
        <v>7861.6</v>
      </c>
      <c r="E141" s="38">
        <v>7915.9</v>
      </c>
      <c r="F141" s="37">
        <f t="shared" si="23"/>
        <v>6174.8</v>
      </c>
      <c r="G141" s="37">
        <v>1543.7</v>
      </c>
      <c r="H141" s="37">
        <v>1543.7</v>
      </c>
      <c r="I141" s="37">
        <v>1543.7</v>
      </c>
      <c r="J141" s="37">
        <v>1543.7</v>
      </c>
      <c r="K141" s="62">
        <f t="shared" si="22"/>
        <v>514.56666666666672</v>
      </c>
      <c r="L141" s="65"/>
      <c r="M141" s="66"/>
      <c r="N141" s="65"/>
    </row>
    <row r="142" spans="1:19" x14ac:dyDescent="0.2">
      <c r="A142" s="59" t="s">
        <v>134</v>
      </c>
      <c r="B142" s="33">
        <v>7026</v>
      </c>
      <c r="C142" s="37">
        <v>6050.5</v>
      </c>
      <c r="D142" s="37">
        <v>4644</v>
      </c>
      <c r="E142" s="38">
        <v>4784.6000000000004</v>
      </c>
      <c r="F142" s="37">
        <f t="shared" si="23"/>
        <v>2630.8</v>
      </c>
      <c r="G142" s="37">
        <v>657.7</v>
      </c>
      <c r="H142" s="37">
        <v>657.7</v>
      </c>
      <c r="I142" s="37">
        <v>657.7</v>
      </c>
      <c r="J142" s="37">
        <v>657.7</v>
      </c>
      <c r="K142" s="62">
        <f t="shared" si="22"/>
        <v>219.23333333333335</v>
      </c>
      <c r="L142" s="65"/>
      <c r="M142" s="66"/>
      <c r="N142" s="65"/>
    </row>
    <row r="143" spans="1:19" ht="20.25" customHeight="1" x14ac:dyDescent="0.2">
      <c r="A143" s="59" t="s">
        <v>136</v>
      </c>
      <c r="B143" s="33">
        <v>7030</v>
      </c>
      <c r="C143" s="37"/>
      <c r="D143" s="37"/>
      <c r="E143" s="38"/>
      <c r="F143" s="37">
        <f>(F136/F129/12)</f>
        <v>14.442897727272728</v>
      </c>
      <c r="G143" s="37">
        <f>(G136/G129/3)</f>
        <v>11.990330188679245</v>
      </c>
      <c r="H143" s="37">
        <f>(H136/H129/3)</f>
        <v>14.442897727272728</v>
      </c>
      <c r="I143" s="37">
        <f>(I136/I129/3)</f>
        <v>14.442897727272728</v>
      </c>
      <c r="J143" s="37">
        <f>(J136/J129/3)</f>
        <v>14.442897727272728</v>
      </c>
    </row>
    <row r="144" spans="1:19" x14ac:dyDescent="0.2">
      <c r="A144" s="59" t="s">
        <v>129</v>
      </c>
      <c r="B144" s="33">
        <v>7031</v>
      </c>
      <c r="C144" s="37">
        <f t="shared" ref="C144:F149" si="24">C137/C130/12</f>
        <v>35.133333333333333</v>
      </c>
      <c r="D144" s="37">
        <f t="shared" si="24"/>
        <v>42.916666666666664</v>
      </c>
      <c r="E144" s="38">
        <f t="shared" ref="E144" si="25">E137/E130/12</f>
        <v>34.658333333333331</v>
      </c>
      <c r="F144" s="37">
        <f t="shared" si="24"/>
        <v>28.666666666666668</v>
      </c>
      <c r="G144" s="37">
        <f t="shared" ref="G144:J149" si="26">G137/G130/3</f>
        <v>28.666666666666668</v>
      </c>
      <c r="H144" s="37">
        <f>H137/H130/3</f>
        <v>28.666666666666668</v>
      </c>
      <c r="I144" s="37">
        <f t="shared" si="26"/>
        <v>28.666666666666668</v>
      </c>
      <c r="J144" s="37">
        <f t="shared" si="26"/>
        <v>28.666666666666668</v>
      </c>
      <c r="K144" s="1" t="s">
        <v>137</v>
      </c>
    </row>
    <row r="145" spans="1:11" x14ac:dyDescent="0.2">
      <c r="A145" s="59" t="s">
        <v>130</v>
      </c>
      <c r="B145" s="33">
        <v>7032</v>
      </c>
      <c r="C145" s="37">
        <f t="shared" si="24"/>
        <v>14.003492063492066</v>
      </c>
      <c r="D145" s="37">
        <f t="shared" si="24"/>
        <v>26.420092378752884</v>
      </c>
      <c r="E145" s="38">
        <f t="shared" ref="E145" si="27">E138/E131/12</f>
        <v>24.952355072463771</v>
      </c>
      <c r="F145" s="37">
        <f t="shared" si="24"/>
        <v>23.620569329660238</v>
      </c>
      <c r="G145" s="37">
        <f t="shared" si="26"/>
        <v>23.299637681159421</v>
      </c>
      <c r="H145" s="37">
        <f t="shared" si="26"/>
        <v>23.620569329660238</v>
      </c>
      <c r="I145" s="37">
        <f>I138/I131/3</f>
        <v>23.620569329660238</v>
      </c>
      <c r="J145" s="37">
        <f t="shared" si="26"/>
        <v>23.620569329660238</v>
      </c>
      <c r="K145" s="1" t="s">
        <v>138</v>
      </c>
    </row>
    <row r="146" spans="1:11" x14ac:dyDescent="0.2">
      <c r="A146" s="59" t="s">
        <v>131</v>
      </c>
      <c r="B146" s="33">
        <v>7033</v>
      </c>
      <c r="C146" s="37">
        <f t="shared" si="24"/>
        <v>11.842666666666666</v>
      </c>
      <c r="D146" s="37">
        <f t="shared" si="24"/>
        <v>19.718269230769234</v>
      </c>
      <c r="E146" s="38">
        <f t="shared" ref="E146" si="28">E139/E132/12</f>
        <v>9.8243333333333336</v>
      </c>
      <c r="F146" s="37">
        <f>F139/F132/12</f>
        <v>8.0617886178861795</v>
      </c>
      <c r="G146" s="37">
        <f t="shared" si="26"/>
        <v>6.6106666666666669</v>
      </c>
      <c r="H146" s="37">
        <f t="shared" si="26"/>
        <v>8.0617886178861795</v>
      </c>
      <c r="I146" s="37">
        <f t="shared" si="26"/>
        <v>8.0617886178861795</v>
      </c>
      <c r="J146" s="37">
        <f>J139/J132/3</f>
        <v>8.0617886178861795</v>
      </c>
      <c r="K146" s="1" t="s">
        <v>139</v>
      </c>
    </row>
    <row r="147" spans="1:11" x14ac:dyDescent="0.2">
      <c r="A147" s="59" t="s">
        <v>132</v>
      </c>
      <c r="B147" s="33">
        <v>7034</v>
      </c>
      <c r="C147" s="37">
        <f t="shared" si="24"/>
        <v>11.960509259259259</v>
      </c>
      <c r="D147" s="37">
        <f t="shared" si="24"/>
        <v>18.280708661417322</v>
      </c>
      <c r="E147" s="38">
        <f t="shared" ref="E147" si="29">E140/E133/12</f>
        <v>15.576912568306012</v>
      </c>
      <c r="F147" s="37">
        <f t="shared" si="24"/>
        <v>14.324555160142348</v>
      </c>
      <c r="G147" s="37">
        <f t="shared" si="26"/>
        <v>10.997814207650274</v>
      </c>
      <c r="H147" s="37">
        <f t="shared" si="26"/>
        <v>14.324555160142348</v>
      </c>
      <c r="I147" s="37">
        <f t="shared" si="26"/>
        <v>14.324555160142348</v>
      </c>
      <c r="J147" s="37">
        <f t="shared" si="26"/>
        <v>14.324555160142348</v>
      </c>
      <c r="K147" s="1" t="s">
        <v>140</v>
      </c>
    </row>
    <row r="148" spans="1:11" x14ac:dyDescent="0.2">
      <c r="A148" s="59" t="s">
        <v>133</v>
      </c>
      <c r="B148" s="33">
        <v>7035</v>
      </c>
      <c r="C148" s="37">
        <f t="shared" si="24"/>
        <v>9.6090909090909076</v>
      </c>
      <c r="D148" s="37">
        <f t="shared" si="24"/>
        <v>8.7351111111111113</v>
      </c>
      <c r="E148" s="38">
        <f t="shared" ref="E148" si="30">E141/E134/12</f>
        <v>8.7954444444444437</v>
      </c>
      <c r="F148" s="37">
        <f t="shared" si="24"/>
        <v>7.4574879227053144</v>
      </c>
      <c r="G148" s="37">
        <f>G141/G134/3</f>
        <v>6.8608888888888897</v>
      </c>
      <c r="H148" s="37">
        <f t="shared" si="26"/>
        <v>7.4574879227053144</v>
      </c>
      <c r="I148" s="37">
        <f t="shared" si="26"/>
        <v>7.4574879227053144</v>
      </c>
      <c r="J148" s="37">
        <f t="shared" si="26"/>
        <v>7.4574879227053144</v>
      </c>
      <c r="K148" s="1" t="s">
        <v>141</v>
      </c>
    </row>
    <row r="149" spans="1:11" x14ac:dyDescent="0.2">
      <c r="A149" s="59" t="s">
        <v>134</v>
      </c>
      <c r="B149" s="33">
        <v>7036</v>
      </c>
      <c r="C149" s="37">
        <f t="shared" si="24"/>
        <v>9.6963141025641022</v>
      </c>
      <c r="D149" s="37">
        <f t="shared" si="24"/>
        <v>8.0625</v>
      </c>
      <c r="E149" s="38">
        <f t="shared" ref="E149" si="31">E142/E135/12</f>
        <v>8.3065972222222229</v>
      </c>
      <c r="F149" s="37">
        <f t="shared" si="24"/>
        <v>7.2473829201101934</v>
      </c>
      <c r="G149" s="37">
        <f t="shared" si="26"/>
        <v>4.5673611111111114</v>
      </c>
      <c r="H149" s="37">
        <f t="shared" si="26"/>
        <v>7.2473829201101934</v>
      </c>
      <c r="I149" s="37">
        <f t="shared" si="26"/>
        <v>7.2473829201101934</v>
      </c>
      <c r="J149" s="37">
        <f t="shared" si="26"/>
        <v>7.2473829201101934</v>
      </c>
      <c r="K149" s="1" t="s">
        <v>142</v>
      </c>
    </row>
    <row r="150" spans="1:11" x14ac:dyDescent="0.2">
      <c r="A150" s="59" t="s">
        <v>143</v>
      </c>
      <c r="B150" s="33">
        <v>7040</v>
      </c>
      <c r="C150" s="34"/>
      <c r="D150" s="34"/>
      <c r="E150" s="86">
        <f>E151+E152+E153+E154+E155+E156</f>
        <v>4728</v>
      </c>
      <c r="F150" s="34"/>
      <c r="G150" s="37"/>
      <c r="H150" s="37"/>
      <c r="I150" s="37"/>
      <c r="J150" s="37"/>
    </row>
    <row r="151" spans="1:11" x14ac:dyDescent="0.2">
      <c r="A151" s="59" t="s">
        <v>129</v>
      </c>
      <c r="B151" s="33">
        <v>7041</v>
      </c>
      <c r="C151" s="37"/>
      <c r="D151" s="37"/>
      <c r="E151" s="38">
        <v>28.4</v>
      </c>
      <c r="F151" s="38"/>
      <c r="G151" s="37"/>
      <c r="H151" s="37"/>
      <c r="I151" s="37"/>
      <c r="J151" s="37"/>
    </row>
    <row r="152" spans="1:11" x14ac:dyDescent="0.2">
      <c r="A152" s="59" t="s">
        <v>130</v>
      </c>
      <c r="B152" s="33">
        <v>7042</v>
      </c>
      <c r="C152" s="37"/>
      <c r="D152" s="37"/>
      <c r="E152" s="38">
        <v>2019.4</v>
      </c>
      <c r="F152" s="38"/>
      <c r="G152" s="37"/>
      <c r="H152" s="37"/>
      <c r="I152" s="37"/>
      <c r="J152" s="37"/>
    </row>
    <row r="153" spans="1:11" x14ac:dyDescent="0.2">
      <c r="A153" s="59" t="s">
        <v>131</v>
      </c>
      <c r="B153" s="33">
        <v>7043</v>
      </c>
      <c r="C153" s="37"/>
      <c r="D153" s="37"/>
      <c r="E153" s="38">
        <v>426.5</v>
      </c>
      <c r="F153" s="38"/>
      <c r="G153" s="37"/>
      <c r="H153" s="37"/>
      <c r="I153" s="37"/>
      <c r="J153" s="37"/>
    </row>
    <row r="154" spans="1:11" x14ac:dyDescent="0.2">
      <c r="A154" s="59" t="s">
        <v>132</v>
      </c>
      <c r="B154" s="33">
        <v>7044</v>
      </c>
      <c r="C154" s="37"/>
      <c r="D154" s="37"/>
      <c r="E154" s="38">
        <v>2253.6999999999998</v>
      </c>
      <c r="F154" s="38"/>
      <c r="G154" s="37"/>
      <c r="H154" s="37"/>
      <c r="I154" s="37"/>
      <c r="J154" s="37"/>
    </row>
    <row r="155" spans="1:11" x14ac:dyDescent="0.2">
      <c r="A155" s="59" t="s">
        <v>133</v>
      </c>
      <c r="B155" s="33">
        <v>7045</v>
      </c>
      <c r="C155" s="37"/>
      <c r="D155" s="37"/>
      <c r="E155" s="38"/>
      <c r="F155" s="38"/>
      <c r="G155" s="37"/>
      <c r="H155" s="37"/>
      <c r="I155" s="37"/>
      <c r="J155" s="37"/>
    </row>
    <row r="156" spans="1:11" x14ac:dyDescent="0.2">
      <c r="A156" s="59" t="s">
        <v>134</v>
      </c>
      <c r="B156" s="33">
        <v>7046</v>
      </c>
      <c r="C156" s="37"/>
      <c r="D156" s="37"/>
      <c r="E156" s="38"/>
      <c r="F156" s="38"/>
      <c r="G156" s="37"/>
      <c r="H156" s="37"/>
      <c r="I156" s="37"/>
      <c r="J156" s="37"/>
    </row>
    <row r="157" spans="1:11" x14ac:dyDescent="0.2">
      <c r="A157" s="67" t="s">
        <v>144</v>
      </c>
      <c r="B157" s="33"/>
      <c r="C157" s="37"/>
      <c r="D157" s="37"/>
      <c r="E157" s="38"/>
      <c r="F157" s="37"/>
      <c r="G157" s="37"/>
      <c r="H157" s="37"/>
      <c r="I157" s="37"/>
      <c r="J157" s="37"/>
    </row>
    <row r="158" spans="1:11" ht="45.75" thickBot="1" x14ac:dyDescent="0.25">
      <c r="A158" s="44" t="s">
        <v>128</v>
      </c>
      <c r="B158" s="33">
        <v>8010</v>
      </c>
      <c r="C158" s="37"/>
      <c r="D158" s="58"/>
      <c r="E158" s="89"/>
      <c r="F158" s="68">
        <f t="shared" ref="F158" si="32">SUM(F159:F164)</f>
        <v>19</v>
      </c>
      <c r="G158" s="68">
        <f t="shared" ref="G158:J158" si="33">SUM(G159:G164)</f>
        <v>19</v>
      </c>
      <c r="H158" s="68">
        <f t="shared" si="33"/>
        <v>19</v>
      </c>
      <c r="I158" s="68">
        <f t="shared" si="33"/>
        <v>19</v>
      </c>
      <c r="J158" s="68">
        <f t="shared" si="33"/>
        <v>19</v>
      </c>
    </row>
    <row r="159" spans="1:11" x14ac:dyDescent="0.2">
      <c r="A159" s="59" t="s">
        <v>129</v>
      </c>
      <c r="B159" s="33">
        <v>8011</v>
      </c>
      <c r="C159" s="37"/>
      <c r="D159" s="60"/>
      <c r="E159" s="90"/>
      <c r="F159" s="60"/>
      <c r="G159" s="60"/>
      <c r="H159" s="60"/>
      <c r="I159" s="60"/>
      <c r="J159" s="60"/>
    </row>
    <row r="160" spans="1:11" x14ac:dyDescent="0.2">
      <c r="A160" s="59" t="s">
        <v>130</v>
      </c>
      <c r="B160" s="33">
        <v>8012</v>
      </c>
      <c r="C160" s="37"/>
      <c r="D160" s="60"/>
      <c r="E160" s="90"/>
      <c r="F160" s="60">
        <v>6.75</v>
      </c>
      <c r="G160" s="60">
        <v>6.75</v>
      </c>
      <c r="H160" s="60">
        <v>6.75</v>
      </c>
      <c r="I160" s="60">
        <v>6.75</v>
      </c>
      <c r="J160" s="60">
        <v>6.75</v>
      </c>
    </row>
    <row r="161" spans="1:19" x14ac:dyDescent="0.2">
      <c r="A161" s="59" t="s">
        <v>131</v>
      </c>
      <c r="B161" s="33">
        <v>8013</v>
      </c>
      <c r="C161" s="37"/>
      <c r="D161" s="60"/>
      <c r="E161" s="90"/>
      <c r="F161" s="60"/>
      <c r="G161" s="60"/>
      <c r="H161" s="60"/>
      <c r="I161" s="60"/>
      <c r="J161" s="60"/>
    </row>
    <row r="162" spans="1:19" x14ac:dyDescent="0.2">
      <c r="A162" s="59" t="s">
        <v>132</v>
      </c>
      <c r="B162" s="33">
        <v>8014</v>
      </c>
      <c r="C162" s="37"/>
      <c r="D162" s="60"/>
      <c r="E162" s="90"/>
      <c r="F162" s="60">
        <v>12.25</v>
      </c>
      <c r="G162" s="60">
        <v>12.25</v>
      </c>
      <c r="H162" s="60">
        <v>12.25</v>
      </c>
      <c r="I162" s="60">
        <v>12.25</v>
      </c>
      <c r="J162" s="60">
        <v>12.25</v>
      </c>
      <c r="S162" s="61"/>
    </row>
    <row r="163" spans="1:19" x14ac:dyDescent="0.2">
      <c r="A163" s="59" t="s">
        <v>133</v>
      </c>
      <c r="B163" s="33">
        <v>8015</v>
      </c>
      <c r="C163" s="37"/>
      <c r="D163" s="60"/>
      <c r="E163" s="90"/>
      <c r="F163" s="60"/>
      <c r="G163" s="60"/>
      <c r="H163" s="60"/>
      <c r="I163" s="60"/>
      <c r="J163" s="60"/>
    </row>
    <row r="164" spans="1:19" x14ac:dyDescent="0.2">
      <c r="A164" s="59" t="s">
        <v>134</v>
      </c>
      <c r="B164" s="33">
        <v>8016</v>
      </c>
      <c r="C164" s="37"/>
      <c r="D164" s="60"/>
      <c r="E164" s="90"/>
      <c r="F164" s="60"/>
      <c r="G164" s="60"/>
      <c r="H164" s="60"/>
      <c r="I164" s="60"/>
      <c r="J164" s="60"/>
    </row>
    <row r="165" spans="1:19" x14ac:dyDescent="0.2">
      <c r="A165" s="32" t="s">
        <v>135</v>
      </c>
      <c r="B165" s="33">
        <v>8020</v>
      </c>
      <c r="C165" s="34"/>
      <c r="D165" s="34"/>
      <c r="E165" s="86"/>
      <c r="F165" s="34">
        <f>F166+F167+F168+F169+F170+F171</f>
        <v>4370.3999999999996</v>
      </c>
      <c r="G165" s="34">
        <f>G166+G167+G168+G169+G170+G171</f>
        <v>1092.5999999999999</v>
      </c>
      <c r="H165" s="34">
        <f t="shared" ref="H165" si="34">H166+H167+H168+H169+H170+H171</f>
        <v>1092.5999999999999</v>
      </c>
      <c r="I165" s="34">
        <f>I166+I167+I168+I169+I170+I171</f>
        <v>1092.5999999999999</v>
      </c>
      <c r="J165" s="34">
        <f t="shared" ref="J165" si="35">J166+J167+J168+J169+J170+J171</f>
        <v>1092.5999999999999</v>
      </c>
      <c r="K165" s="62">
        <f>J165/3</f>
        <v>364.2</v>
      </c>
      <c r="L165" s="37">
        <f>L166+L167+L168+L169+L170+L171</f>
        <v>4370.6000000000004</v>
      </c>
      <c r="M165" s="64">
        <f>L165*100/122</f>
        <v>3582.4590163934431</v>
      </c>
      <c r="N165" s="64">
        <f>L165-M165</f>
        <v>788.14098360655726</v>
      </c>
    </row>
    <row r="166" spans="1:19" x14ac:dyDescent="0.2">
      <c r="A166" s="59" t="s">
        <v>129</v>
      </c>
      <c r="B166" s="33">
        <v>8021</v>
      </c>
      <c r="C166" s="37"/>
      <c r="D166" s="37"/>
      <c r="E166" s="38"/>
      <c r="F166" s="38"/>
      <c r="G166" s="37"/>
      <c r="H166" s="37"/>
      <c r="I166" s="37"/>
      <c r="J166" s="37"/>
      <c r="K166" s="62">
        <f t="shared" ref="K166:K171" si="36">J166/3</f>
        <v>0</v>
      </c>
      <c r="L166" s="64"/>
      <c r="M166" s="66">
        <f>L166/4</f>
        <v>0</v>
      </c>
      <c r="N166" s="64"/>
    </row>
    <row r="167" spans="1:19" x14ac:dyDescent="0.2">
      <c r="A167" s="59" t="s">
        <v>130</v>
      </c>
      <c r="B167" s="33">
        <v>8022</v>
      </c>
      <c r="C167" s="37"/>
      <c r="D167" s="37"/>
      <c r="E167" s="38"/>
      <c r="F167" s="37">
        <f t="shared" ref="F167:F169" si="37">G167+H167+I167+J167</f>
        <v>1964</v>
      </c>
      <c r="G167" s="37">
        <v>491</v>
      </c>
      <c r="H167" s="37">
        <v>491</v>
      </c>
      <c r="I167" s="37">
        <v>491</v>
      </c>
      <c r="J167" s="37">
        <v>491</v>
      </c>
      <c r="K167" s="62">
        <f t="shared" si="36"/>
        <v>163.66666666666666</v>
      </c>
      <c r="L167" s="64">
        <v>1964</v>
      </c>
      <c r="M167" s="66">
        <f t="shared" ref="M167:M169" si="38">L167/4</f>
        <v>491</v>
      </c>
    </row>
    <row r="168" spans="1:19" x14ac:dyDescent="0.2">
      <c r="A168" s="59" t="s">
        <v>131</v>
      </c>
      <c r="B168" s="33">
        <v>8033</v>
      </c>
      <c r="C168" s="37"/>
      <c r="D168" s="37"/>
      <c r="E168" s="38"/>
      <c r="F168" s="37"/>
      <c r="G168" s="37"/>
      <c r="H168" s="37"/>
      <c r="I168" s="37"/>
      <c r="J168" s="37"/>
      <c r="K168" s="62">
        <f t="shared" si="36"/>
        <v>0</v>
      </c>
      <c r="L168" s="64"/>
      <c r="M168" s="66"/>
    </row>
    <row r="169" spans="1:19" x14ac:dyDescent="0.2">
      <c r="A169" s="59" t="s">
        <v>132</v>
      </c>
      <c r="B169" s="33">
        <v>8024</v>
      </c>
      <c r="C169" s="37"/>
      <c r="D169" s="37"/>
      <c r="E169" s="38"/>
      <c r="F169" s="37">
        <f t="shared" si="37"/>
        <v>2406.4</v>
      </c>
      <c r="G169" s="37">
        <v>601.6</v>
      </c>
      <c r="H169" s="37">
        <v>601.6</v>
      </c>
      <c r="I169" s="37">
        <v>601.6</v>
      </c>
      <c r="J169" s="37">
        <v>601.6</v>
      </c>
      <c r="K169" s="62">
        <f t="shared" si="36"/>
        <v>200.53333333333333</v>
      </c>
      <c r="L169" s="64">
        <v>2406.6</v>
      </c>
      <c r="M169" s="66">
        <f t="shared" si="38"/>
        <v>601.65</v>
      </c>
    </row>
    <row r="170" spans="1:19" x14ac:dyDescent="0.2">
      <c r="A170" s="59" t="s">
        <v>133</v>
      </c>
      <c r="B170" s="33">
        <v>8025</v>
      </c>
      <c r="C170" s="37"/>
      <c r="D170" s="37"/>
      <c r="E170" s="38"/>
      <c r="F170" s="37"/>
      <c r="G170" s="37"/>
      <c r="H170" s="37"/>
      <c r="I170" s="37"/>
      <c r="J170" s="37"/>
      <c r="K170" s="62">
        <f t="shared" si="36"/>
        <v>0</v>
      </c>
      <c r="L170" s="64"/>
      <c r="M170" s="66"/>
    </row>
    <row r="171" spans="1:19" x14ac:dyDescent="0.2">
      <c r="A171" s="59" t="s">
        <v>134</v>
      </c>
      <c r="B171" s="33">
        <v>8026</v>
      </c>
      <c r="C171" s="37"/>
      <c r="D171" s="37"/>
      <c r="E171" s="38"/>
      <c r="F171" s="37"/>
      <c r="G171" s="37"/>
      <c r="H171" s="37"/>
      <c r="I171" s="37"/>
      <c r="J171" s="37"/>
      <c r="K171" s="62">
        <f t="shared" si="36"/>
        <v>0</v>
      </c>
      <c r="L171" s="64"/>
      <c r="M171" s="66"/>
    </row>
    <row r="172" spans="1:19" ht="20.25" customHeight="1" x14ac:dyDescent="0.2">
      <c r="A172" s="59" t="s">
        <v>136</v>
      </c>
      <c r="B172" s="33">
        <v>8030</v>
      </c>
      <c r="C172" s="37"/>
      <c r="D172" s="37"/>
      <c r="E172" s="38"/>
      <c r="F172" s="37"/>
      <c r="G172" s="37"/>
      <c r="H172" s="37"/>
      <c r="I172" s="37"/>
      <c r="J172" s="37"/>
    </row>
    <row r="173" spans="1:19" x14ac:dyDescent="0.2">
      <c r="A173" s="59" t="s">
        <v>129</v>
      </c>
      <c r="B173" s="33">
        <v>8031</v>
      </c>
      <c r="C173" s="37"/>
      <c r="D173" s="37"/>
      <c r="E173" s="38"/>
      <c r="F173" s="37"/>
      <c r="G173" s="37"/>
      <c r="H173" s="37"/>
      <c r="I173" s="37"/>
      <c r="J173" s="37"/>
      <c r="K173" s="1" t="s">
        <v>137</v>
      </c>
    </row>
    <row r="174" spans="1:19" x14ac:dyDescent="0.2">
      <c r="A174" s="59" t="s">
        <v>130</v>
      </c>
      <c r="B174" s="33">
        <v>8032</v>
      </c>
      <c r="C174" s="37"/>
      <c r="D174" s="37"/>
      <c r="E174" s="38"/>
      <c r="F174" s="37">
        <f>F167/F160/12</f>
        <v>24.246913580246915</v>
      </c>
      <c r="G174" s="37">
        <f t="shared" ref="G174:H174" si="39">G167/G160/3</f>
        <v>24.246913580246915</v>
      </c>
      <c r="H174" s="37">
        <f t="shared" si="39"/>
        <v>24.246913580246915</v>
      </c>
      <c r="I174" s="37">
        <f>I167/I160/3</f>
        <v>24.246913580246915</v>
      </c>
      <c r="J174" s="37">
        <f t="shared" ref="J174" si="40">J167/J160/3</f>
        <v>24.246913580246915</v>
      </c>
      <c r="K174" s="1" t="s">
        <v>138</v>
      </c>
    </row>
    <row r="175" spans="1:19" x14ac:dyDescent="0.2">
      <c r="A175" s="59" t="s">
        <v>131</v>
      </c>
      <c r="B175" s="33">
        <v>8033</v>
      </c>
      <c r="C175" s="37"/>
      <c r="D175" s="37"/>
      <c r="E175" s="38"/>
      <c r="F175" s="37"/>
      <c r="G175" s="37"/>
      <c r="H175" s="37"/>
      <c r="I175" s="37"/>
      <c r="J175" s="37"/>
      <c r="K175" s="1" t="s">
        <v>139</v>
      </c>
    </row>
    <row r="176" spans="1:19" x14ac:dyDescent="0.2">
      <c r="A176" s="59" t="s">
        <v>132</v>
      </c>
      <c r="B176" s="33">
        <v>8034</v>
      </c>
      <c r="C176" s="37"/>
      <c r="D176" s="37"/>
      <c r="E176" s="38"/>
      <c r="F176" s="37">
        <f t="shared" ref="F176" si="41">F169/F162/12</f>
        <v>16.370068027210884</v>
      </c>
      <c r="G176" s="37">
        <f t="shared" ref="G176:J176" si="42">G169/G162/3</f>
        <v>16.370068027210884</v>
      </c>
      <c r="H176" s="37">
        <f t="shared" si="42"/>
        <v>16.370068027210884</v>
      </c>
      <c r="I176" s="37">
        <f t="shared" si="42"/>
        <v>16.370068027210884</v>
      </c>
      <c r="J176" s="37">
        <f t="shared" si="42"/>
        <v>16.370068027210884</v>
      </c>
      <c r="K176" s="1" t="s">
        <v>140</v>
      </c>
    </row>
    <row r="177" spans="1:11" x14ac:dyDescent="0.2">
      <c r="A177" s="59" t="s">
        <v>133</v>
      </c>
      <c r="B177" s="33">
        <v>8035</v>
      </c>
      <c r="C177" s="37"/>
      <c r="D177" s="37"/>
      <c r="E177" s="38"/>
      <c r="F177" s="37"/>
      <c r="G177" s="37"/>
      <c r="H177" s="37"/>
      <c r="I177" s="37"/>
      <c r="J177" s="37"/>
      <c r="K177" s="1" t="s">
        <v>141</v>
      </c>
    </row>
    <row r="178" spans="1:11" x14ac:dyDescent="0.2">
      <c r="A178" s="59" t="s">
        <v>134</v>
      </c>
      <c r="B178" s="33">
        <v>8036</v>
      </c>
      <c r="C178" s="37"/>
      <c r="D178" s="37"/>
      <c r="E178" s="38"/>
      <c r="F178" s="37"/>
      <c r="G178" s="37"/>
      <c r="H178" s="37"/>
      <c r="I178" s="37"/>
      <c r="J178" s="37"/>
      <c r="K178" s="1" t="s">
        <v>142</v>
      </c>
    </row>
    <row r="179" spans="1:11" x14ac:dyDescent="0.2">
      <c r="A179" s="69"/>
      <c r="B179" s="70"/>
      <c r="C179" s="71"/>
      <c r="D179" s="71"/>
      <c r="E179" s="93"/>
      <c r="F179" s="71"/>
      <c r="G179" s="71"/>
      <c r="H179" s="71"/>
      <c r="I179" s="71"/>
      <c r="J179" s="71"/>
    </row>
    <row r="180" spans="1:11" x14ac:dyDescent="0.2">
      <c r="A180" s="72" t="s">
        <v>145</v>
      </c>
      <c r="B180" s="70"/>
      <c r="C180" s="95" t="s">
        <v>146</v>
      </c>
      <c r="D180" s="95"/>
      <c r="E180" s="95"/>
      <c r="F180" s="95"/>
      <c r="G180" s="73"/>
      <c r="H180" s="105" t="s">
        <v>147</v>
      </c>
      <c r="I180" s="105"/>
      <c r="J180" s="105"/>
    </row>
    <row r="181" spans="1:11" x14ac:dyDescent="0.2">
      <c r="A181" s="74" t="s">
        <v>148</v>
      </c>
      <c r="B181" s="1"/>
      <c r="C181" s="97" t="s">
        <v>149</v>
      </c>
      <c r="D181" s="97"/>
      <c r="E181" s="97"/>
      <c r="F181" s="97"/>
      <c r="G181" s="75"/>
      <c r="H181" s="98" t="s">
        <v>150</v>
      </c>
      <c r="I181" s="98"/>
      <c r="J181" s="98"/>
    </row>
    <row r="182" spans="1:11" x14ac:dyDescent="0.2">
      <c r="A182" s="76"/>
      <c r="B182" s="70"/>
      <c r="C182" s="95"/>
      <c r="D182" s="95"/>
      <c r="E182" s="95"/>
      <c r="F182" s="95"/>
      <c r="G182" s="73"/>
      <c r="H182" s="96"/>
      <c r="I182" s="96"/>
      <c r="J182" s="96"/>
    </row>
    <row r="183" spans="1:11" x14ac:dyDescent="0.2">
      <c r="A183" s="74"/>
      <c r="B183" s="1"/>
      <c r="C183" s="97"/>
      <c r="D183" s="97"/>
      <c r="E183" s="97"/>
      <c r="F183" s="97"/>
      <c r="G183" s="75"/>
      <c r="H183" s="98"/>
      <c r="I183" s="98"/>
      <c r="J183" s="98"/>
    </row>
    <row r="184" spans="1:11" x14ac:dyDescent="0.2">
      <c r="A184" s="69"/>
      <c r="C184" s="77"/>
      <c r="D184" s="78"/>
      <c r="E184" s="94"/>
      <c r="F184" s="78"/>
      <c r="G184" s="78"/>
      <c r="H184" s="78"/>
      <c r="I184" s="78"/>
      <c r="J184" s="78"/>
    </row>
    <row r="185" spans="1:11" x14ac:dyDescent="0.2">
      <c r="A185" s="69"/>
      <c r="C185" s="77"/>
      <c r="D185" s="78"/>
      <c r="E185" s="94"/>
      <c r="F185" s="78"/>
      <c r="G185" s="78"/>
      <c r="H185" s="78"/>
      <c r="I185" s="78"/>
      <c r="J185" s="78"/>
    </row>
    <row r="186" spans="1:11" x14ac:dyDescent="0.2">
      <c r="A186" s="69"/>
      <c r="C186" s="77"/>
      <c r="D186" s="78"/>
      <c r="E186" s="94"/>
      <c r="F186" s="78"/>
      <c r="G186" s="78"/>
      <c r="H186" s="78"/>
      <c r="I186" s="78"/>
      <c r="J186" s="78"/>
    </row>
    <row r="187" spans="1:11" x14ac:dyDescent="0.2">
      <c r="A187" s="69"/>
      <c r="C187" s="77"/>
      <c r="D187" s="78"/>
      <c r="E187" s="94"/>
      <c r="F187" s="78"/>
      <c r="G187" s="78"/>
      <c r="H187" s="78"/>
      <c r="I187" s="78"/>
      <c r="J187" s="78"/>
    </row>
    <row r="188" spans="1:11" x14ac:dyDescent="0.2">
      <c r="A188" s="69"/>
      <c r="C188" s="77"/>
      <c r="D188" s="78"/>
      <c r="E188" s="94"/>
      <c r="F188" s="78"/>
      <c r="G188" s="78"/>
      <c r="H188" s="78"/>
      <c r="I188" s="78"/>
      <c r="J188" s="78"/>
    </row>
    <row r="189" spans="1:11" x14ac:dyDescent="0.2">
      <c r="A189" s="69"/>
      <c r="C189" s="77"/>
      <c r="D189" s="78"/>
      <c r="E189" s="94"/>
      <c r="F189" s="78"/>
      <c r="G189" s="78"/>
      <c r="H189" s="78"/>
      <c r="I189" s="78"/>
      <c r="J189" s="78"/>
    </row>
    <row r="190" spans="1:11" x14ac:dyDescent="0.2">
      <c r="A190" s="69"/>
      <c r="C190" s="77"/>
      <c r="D190" s="78"/>
      <c r="E190" s="94"/>
      <c r="F190" s="78"/>
      <c r="G190" s="78"/>
      <c r="H190" s="78"/>
      <c r="I190" s="78"/>
      <c r="J190" s="78"/>
    </row>
    <row r="191" spans="1:11" x14ac:dyDescent="0.2">
      <c r="A191" s="69"/>
      <c r="C191" s="77"/>
      <c r="D191" s="78"/>
      <c r="E191" s="94"/>
      <c r="F191" s="78"/>
      <c r="G191" s="78"/>
      <c r="H191" s="78"/>
      <c r="I191" s="78"/>
      <c r="J191" s="78"/>
    </row>
    <row r="192" spans="1:11" x14ac:dyDescent="0.2">
      <c r="A192" s="69"/>
      <c r="C192" s="77"/>
      <c r="D192" s="78"/>
      <c r="E192" s="94"/>
      <c r="F192" s="78"/>
      <c r="G192" s="78"/>
      <c r="H192" s="78"/>
      <c r="I192" s="78"/>
      <c r="J192" s="78"/>
    </row>
    <row r="193" spans="1:10" x14ac:dyDescent="0.2">
      <c r="A193" s="69"/>
      <c r="C193" s="77"/>
      <c r="D193" s="78"/>
      <c r="E193" s="94"/>
      <c r="F193" s="78"/>
      <c r="G193" s="78"/>
      <c r="H193" s="78"/>
      <c r="I193" s="78"/>
      <c r="J193" s="78"/>
    </row>
    <row r="194" spans="1:10" x14ac:dyDescent="0.2">
      <c r="A194" s="69"/>
      <c r="C194" s="77"/>
      <c r="D194" s="78"/>
      <c r="E194" s="94"/>
      <c r="F194" s="78"/>
      <c r="G194" s="78"/>
      <c r="H194" s="78"/>
      <c r="I194" s="78"/>
      <c r="J194" s="78"/>
    </row>
    <row r="195" spans="1:10" x14ac:dyDescent="0.2">
      <c r="A195" s="69"/>
      <c r="C195" s="77"/>
      <c r="D195" s="78"/>
      <c r="E195" s="94"/>
      <c r="F195" s="78"/>
      <c r="G195" s="78"/>
      <c r="H195" s="78"/>
      <c r="I195" s="78"/>
      <c r="J195" s="78"/>
    </row>
    <row r="196" spans="1:10" x14ac:dyDescent="0.2">
      <c r="A196" s="69"/>
      <c r="C196" s="77"/>
      <c r="D196" s="78"/>
      <c r="E196" s="94"/>
      <c r="F196" s="78"/>
      <c r="G196" s="78"/>
      <c r="H196" s="78"/>
      <c r="I196" s="78"/>
      <c r="J196" s="78"/>
    </row>
    <row r="197" spans="1:10" x14ac:dyDescent="0.2">
      <c r="A197" s="69"/>
      <c r="C197" s="77"/>
      <c r="D197" s="78"/>
      <c r="E197" s="94"/>
      <c r="F197" s="78"/>
      <c r="G197" s="78"/>
      <c r="H197" s="78"/>
      <c r="I197" s="78"/>
      <c r="J197" s="78"/>
    </row>
    <row r="198" spans="1:10" x14ac:dyDescent="0.2">
      <c r="A198" s="69"/>
      <c r="C198" s="77"/>
      <c r="D198" s="78"/>
      <c r="E198" s="94"/>
      <c r="F198" s="78"/>
      <c r="G198" s="78"/>
      <c r="H198" s="78"/>
      <c r="I198" s="78"/>
      <c r="J198" s="78"/>
    </row>
    <row r="199" spans="1:10" x14ac:dyDescent="0.2">
      <c r="A199" s="69"/>
      <c r="C199" s="77"/>
      <c r="D199" s="78"/>
      <c r="E199" s="94"/>
      <c r="F199" s="78"/>
      <c r="G199" s="78"/>
      <c r="H199" s="78"/>
      <c r="I199" s="78"/>
      <c r="J199" s="78"/>
    </row>
    <row r="200" spans="1:10" x14ac:dyDescent="0.2">
      <c r="A200" s="69"/>
      <c r="C200" s="77"/>
      <c r="D200" s="78"/>
      <c r="E200" s="94"/>
      <c r="F200" s="78"/>
      <c r="G200" s="78"/>
      <c r="H200" s="78"/>
      <c r="I200" s="78"/>
      <c r="J200" s="78"/>
    </row>
    <row r="201" spans="1:10" x14ac:dyDescent="0.2">
      <c r="A201" s="69"/>
      <c r="C201" s="77"/>
      <c r="D201" s="78"/>
      <c r="E201" s="94"/>
      <c r="F201" s="78"/>
      <c r="G201" s="78"/>
      <c r="H201" s="78"/>
      <c r="I201" s="78"/>
      <c r="J201" s="78"/>
    </row>
    <row r="202" spans="1:10" x14ac:dyDescent="0.2">
      <c r="A202" s="69"/>
      <c r="C202" s="77"/>
      <c r="D202" s="78"/>
      <c r="E202" s="94"/>
      <c r="F202" s="78"/>
      <c r="G202" s="78"/>
      <c r="H202" s="78"/>
      <c r="I202" s="78"/>
      <c r="J202" s="78"/>
    </row>
    <row r="203" spans="1:10" x14ac:dyDescent="0.2">
      <c r="A203" s="69"/>
      <c r="C203" s="77"/>
      <c r="D203" s="78"/>
      <c r="E203" s="94"/>
      <c r="F203" s="78"/>
      <c r="G203" s="78"/>
      <c r="H203" s="78"/>
      <c r="I203" s="78"/>
      <c r="J203" s="78"/>
    </row>
    <row r="204" spans="1:10" x14ac:dyDescent="0.2">
      <c r="A204" s="69"/>
      <c r="C204" s="77"/>
      <c r="D204" s="78"/>
      <c r="E204" s="94"/>
      <c r="F204" s="78"/>
      <c r="G204" s="78"/>
      <c r="H204" s="78"/>
      <c r="I204" s="78"/>
      <c r="J204" s="78"/>
    </row>
    <row r="205" spans="1:10" x14ac:dyDescent="0.2">
      <c r="A205" s="69"/>
      <c r="C205" s="77"/>
      <c r="D205" s="78"/>
      <c r="E205" s="94"/>
      <c r="F205" s="78"/>
      <c r="G205" s="78"/>
      <c r="H205" s="78"/>
      <c r="I205" s="78"/>
      <c r="J205" s="78"/>
    </row>
    <row r="206" spans="1:10" x14ac:dyDescent="0.2">
      <c r="A206" s="69"/>
      <c r="C206" s="77"/>
      <c r="D206" s="78"/>
      <c r="E206" s="94"/>
      <c r="F206" s="78"/>
      <c r="G206" s="78"/>
      <c r="H206" s="78"/>
      <c r="I206" s="78"/>
      <c r="J206" s="78"/>
    </row>
    <row r="207" spans="1:10" x14ac:dyDescent="0.2">
      <c r="A207" s="69"/>
      <c r="C207" s="77"/>
      <c r="D207" s="78"/>
      <c r="E207" s="94"/>
      <c r="F207" s="78"/>
      <c r="G207" s="78"/>
      <c r="H207" s="78"/>
      <c r="I207" s="78"/>
      <c r="J207" s="78"/>
    </row>
    <row r="208" spans="1:10" x14ac:dyDescent="0.2">
      <c r="A208" s="69"/>
      <c r="C208" s="77"/>
      <c r="D208" s="78"/>
      <c r="E208" s="94"/>
      <c r="F208" s="78"/>
      <c r="G208" s="78"/>
      <c r="H208" s="78"/>
      <c r="I208" s="78"/>
      <c r="J208" s="78"/>
    </row>
    <row r="209" spans="1:10" x14ac:dyDescent="0.2">
      <c r="A209" s="69"/>
      <c r="C209" s="77"/>
      <c r="D209" s="78"/>
      <c r="E209" s="94"/>
      <c r="F209" s="78"/>
      <c r="G209" s="78"/>
      <c r="H209" s="78"/>
      <c r="I209" s="78"/>
      <c r="J209" s="78"/>
    </row>
    <row r="210" spans="1:10" x14ac:dyDescent="0.2">
      <c r="A210" s="69"/>
      <c r="C210" s="77"/>
      <c r="D210" s="78"/>
      <c r="E210" s="94"/>
      <c r="F210" s="78"/>
      <c r="G210" s="78"/>
      <c r="H210" s="78"/>
      <c r="I210" s="78"/>
      <c r="J210" s="78"/>
    </row>
    <row r="211" spans="1:10" x14ac:dyDescent="0.2">
      <c r="A211" s="69"/>
      <c r="C211" s="77"/>
      <c r="D211" s="78"/>
      <c r="E211" s="94"/>
      <c r="F211" s="78"/>
      <c r="G211" s="78"/>
      <c r="H211" s="78"/>
      <c r="I211" s="78"/>
      <c r="J211" s="78"/>
    </row>
    <row r="212" spans="1:10" x14ac:dyDescent="0.2">
      <c r="A212" s="69"/>
      <c r="C212" s="77"/>
      <c r="D212" s="78"/>
      <c r="E212" s="94"/>
      <c r="F212" s="78"/>
      <c r="G212" s="78"/>
      <c r="H212" s="78"/>
      <c r="I212" s="78"/>
      <c r="J212" s="78"/>
    </row>
    <row r="213" spans="1:10" x14ac:dyDescent="0.2">
      <c r="A213" s="69"/>
      <c r="C213" s="77"/>
      <c r="D213" s="78"/>
      <c r="E213" s="94"/>
      <c r="F213" s="78"/>
      <c r="G213" s="78"/>
      <c r="H213" s="78"/>
      <c r="I213" s="78"/>
      <c r="J213" s="78"/>
    </row>
    <row r="214" spans="1:10" x14ac:dyDescent="0.2">
      <c r="A214" s="69"/>
      <c r="C214" s="77"/>
      <c r="D214" s="78"/>
      <c r="E214" s="94"/>
      <c r="F214" s="78"/>
      <c r="G214" s="78"/>
      <c r="H214" s="78"/>
      <c r="I214" s="78"/>
      <c r="J214" s="78"/>
    </row>
    <row r="215" spans="1:10" x14ac:dyDescent="0.2">
      <c r="A215" s="69"/>
      <c r="C215" s="77"/>
      <c r="D215" s="78"/>
      <c r="E215" s="94"/>
      <c r="F215" s="78"/>
      <c r="G215" s="78"/>
      <c r="H215" s="78"/>
      <c r="I215" s="78"/>
      <c r="J215" s="78"/>
    </row>
    <row r="216" spans="1:10" x14ac:dyDescent="0.2">
      <c r="A216" s="69"/>
      <c r="C216" s="77"/>
      <c r="D216" s="78"/>
      <c r="E216" s="94"/>
      <c r="F216" s="78"/>
      <c r="G216" s="78"/>
      <c r="H216" s="78"/>
      <c r="I216" s="78"/>
      <c r="J216" s="78"/>
    </row>
    <row r="217" spans="1:10" x14ac:dyDescent="0.2">
      <c r="A217" s="69"/>
      <c r="C217" s="77"/>
      <c r="D217" s="78"/>
      <c r="E217" s="94"/>
      <c r="F217" s="78"/>
      <c r="G217" s="78"/>
      <c r="H217" s="78"/>
      <c r="I217" s="78"/>
      <c r="J217" s="78"/>
    </row>
    <row r="218" spans="1:10" x14ac:dyDescent="0.2">
      <c r="A218" s="69"/>
      <c r="C218" s="77"/>
      <c r="D218" s="78"/>
      <c r="E218" s="94"/>
      <c r="F218" s="78"/>
      <c r="G218" s="78"/>
      <c r="H218" s="78"/>
      <c r="I218" s="78"/>
      <c r="J218" s="78"/>
    </row>
    <row r="219" spans="1:10" x14ac:dyDescent="0.2">
      <c r="A219" s="69"/>
      <c r="C219" s="77"/>
      <c r="D219" s="78"/>
      <c r="E219" s="94"/>
      <c r="F219" s="78"/>
      <c r="G219" s="78"/>
      <c r="H219" s="78"/>
      <c r="I219" s="78"/>
      <c r="J219" s="78"/>
    </row>
    <row r="220" spans="1:10" x14ac:dyDescent="0.2">
      <c r="A220" s="69"/>
      <c r="C220" s="77"/>
      <c r="D220" s="78"/>
      <c r="E220" s="94"/>
      <c r="F220" s="78"/>
      <c r="G220" s="78"/>
      <c r="H220" s="78"/>
      <c r="I220" s="78"/>
      <c r="J220" s="78"/>
    </row>
    <row r="221" spans="1:10" x14ac:dyDescent="0.2">
      <c r="A221" s="69"/>
      <c r="C221" s="77"/>
      <c r="D221" s="78"/>
      <c r="E221" s="94"/>
      <c r="F221" s="78"/>
      <c r="G221" s="78"/>
      <c r="H221" s="78"/>
      <c r="I221" s="78"/>
      <c r="J221" s="78"/>
    </row>
    <row r="222" spans="1:10" x14ac:dyDescent="0.2">
      <c r="A222" s="69"/>
      <c r="C222" s="77"/>
      <c r="D222" s="78"/>
      <c r="E222" s="94"/>
      <c r="F222" s="78"/>
      <c r="G222" s="78"/>
      <c r="H222" s="78"/>
      <c r="I222" s="78"/>
      <c r="J222" s="78"/>
    </row>
    <row r="223" spans="1:10" x14ac:dyDescent="0.2">
      <c r="A223" s="69"/>
      <c r="C223" s="77"/>
      <c r="D223" s="78"/>
      <c r="E223" s="94"/>
      <c r="F223" s="78"/>
      <c r="G223" s="78"/>
      <c r="H223" s="78"/>
      <c r="I223" s="78"/>
      <c r="J223" s="78"/>
    </row>
    <row r="224" spans="1:10" x14ac:dyDescent="0.2">
      <c r="A224" s="69"/>
      <c r="C224" s="77"/>
      <c r="D224" s="78"/>
      <c r="E224" s="94"/>
      <c r="F224" s="78"/>
      <c r="G224" s="78"/>
      <c r="H224" s="78"/>
      <c r="I224" s="78"/>
      <c r="J224" s="78"/>
    </row>
    <row r="225" spans="1:1" x14ac:dyDescent="0.2">
      <c r="A225" s="79"/>
    </row>
    <row r="226" spans="1:1" x14ac:dyDescent="0.2">
      <c r="A226" s="79"/>
    </row>
    <row r="227" spans="1:1" x14ac:dyDescent="0.2">
      <c r="A227" s="79"/>
    </row>
    <row r="228" spans="1:1" x14ac:dyDescent="0.2">
      <c r="A228" s="79"/>
    </row>
    <row r="229" spans="1:1" x14ac:dyDescent="0.2">
      <c r="A229" s="79"/>
    </row>
    <row r="230" spans="1:1" x14ac:dyDescent="0.2">
      <c r="A230" s="79"/>
    </row>
    <row r="231" spans="1:1" x14ac:dyDescent="0.2">
      <c r="A231" s="79"/>
    </row>
    <row r="232" spans="1:1" x14ac:dyDescent="0.2">
      <c r="A232" s="79"/>
    </row>
    <row r="233" spans="1:1" x14ac:dyDescent="0.2">
      <c r="A233" s="79"/>
    </row>
    <row r="234" spans="1:1" x14ac:dyDescent="0.2">
      <c r="A234" s="79"/>
    </row>
    <row r="235" spans="1:1" x14ac:dyDescent="0.2">
      <c r="A235" s="79"/>
    </row>
    <row r="236" spans="1:1" x14ac:dyDescent="0.2">
      <c r="A236" s="79"/>
    </row>
    <row r="237" spans="1:1" x14ac:dyDescent="0.2">
      <c r="A237" s="79"/>
    </row>
    <row r="238" spans="1:1" x14ac:dyDescent="0.2">
      <c r="A238" s="79"/>
    </row>
    <row r="239" spans="1:1" x14ac:dyDescent="0.2">
      <c r="A239" s="79"/>
    </row>
    <row r="240" spans="1:1" x14ac:dyDescent="0.2">
      <c r="A240" s="79"/>
    </row>
    <row r="241" spans="1:1" x14ac:dyDescent="0.2">
      <c r="A241" s="79"/>
    </row>
    <row r="242" spans="1:1" x14ac:dyDescent="0.2">
      <c r="A242" s="79"/>
    </row>
    <row r="243" spans="1:1" x14ac:dyDescent="0.2">
      <c r="A243" s="79"/>
    </row>
    <row r="244" spans="1:1" x14ac:dyDescent="0.2">
      <c r="A244" s="79"/>
    </row>
    <row r="245" spans="1:1" x14ac:dyDescent="0.2">
      <c r="A245" s="79"/>
    </row>
    <row r="246" spans="1:1" x14ac:dyDescent="0.2">
      <c r="A246" s="79"/>
    </row>
    <row r="247" spans="1:1" x14ac:dyDescent="0.2">
      <c r="A247" s="79"/>
    </row>
    <row r="248" spans="1:1" x14ac:dyDescent="0.2">
      <c r="A248" s="79"/>
    </row>
    <row r="249" spans="1:1" x14ac:dyDescent="0.2">
      <c r="A249" s="79"/>
    </row>
    <row r="250" spans="1:1" x14ac:dyDescent="0.2">
      <c r="A250" s="79"/>
    </row>
    <row r="251" spans="1:1" x14ac:dyDescent="0.2">
      <c r="A251" s="79"/>
    </row>
    <row r="252" spans="1:1" x14ac:dyDescent="0.2">
      <c r="A252" s="79"/>
    </row>
    <row r="253" spans="1:1" x14ac:dyDescent="0.2">
      <c r="A253" s="79"/>
    </row>
    <row r="254" spans="1:1" x14ac:dyDescent="0.2">
      <c r="A254" s="79"/>
    </row>
    <row r="255" spans="1:1" x14ac:dyDescent="0.2">
      <c r="A255" s="79"/>
    </row>
    <row r="256" spans="1:1" x14ac:dyDescent="0.2">
      <c r="A256" s="79"/>
    </row>
    <row r="257" spans="1:1" x14ac:dyDescent="0.2">
      <c r="A257" s="79"/>
    </row>
    <row r="258" spans="1:1" x14ac:dyDescent="0.2">
      <c r="A258" s="79"/>
    </row>
    <row r="259" spans="1:1" x14ac:dyDescent="0.2">
      <c r="A259" s="79"/>
    </row>
    <row r="260" spans="1:1" x14ac:dyDescent="0.2">
      <c r="A260" s="79"/>
    </row>
    <row r="261" spans="1:1" x14ac:dyDescent="0.2">
      <c r="A261" s="79"/>
    </row>
    <row r="262" spans="1:1" x14ac:dyDescent="0.2">
      <c r="A262" s="79"/>
    </row>
    <row r="263" spans="1:1" x14ac:dyDescent="0.2">
      <c r="A263" s="79"/>
    </row>
    <row r="264" spans="1:1" x14ac:dyDescent="0.2">
      <c r="A264" s="79"/>
    </row>
    <row r="265" spans="1:1" x14ac:dyDescent="0.2">
      <c r="A265" s="79"/>
    </row>
    <row r="266" spans="1:1" x14ac:dyDescent="0.2">
      <c r="A266" s="79"/>
    </row>
    <row r="267" spans="1:1" x14ac:dyDescent="0.2">
      <c r="A267" s="79"/>
    </row>
    <row r="268" spans="1:1" x14ac:dyDescent="0.2">
      <c r="A268" s="79"/>
    </row>
    <row r="269" spans="1:1" x14ac:dyDescent="0.2">
      <c r="A269" s="79"/>
    </row>
    <row r="270" spans="1:1" x14ac:dyDescent="0.2">
      <c r="A270" s="79"/>
    </row>
    <row r="271" spans="1:1" x14ac:dyDescent="0.2">
      <c r="A271" s="79"/>
    </row>
    <row r="272" spans="1:1" x14ac:dyDescent="0.2">
      <c r="A272" s="79"/>
    </row>
    <row r="273" spans="1:1" x14ac:dyDescent="0.2">
      <c r="A273" s="79"/>
    </row>
    <row r="274" spans="1:1" x14ac:dyDescent="0.2">
      <c r="A274" s="79"/>
    </row>
    <row r="275" spans="1:1" x14ac:dyDescent="0.2">
      <c r="A275" s="79"/>
    </row>
    <row r="276" spans="1:1" x14ac:dyDescent="0.2">
      <c r="A276" s="79"/>
    </row>
    <row r="277" spans="1:1" x14ac:dyDescent="0.2">
      <c r="A277" s="79"/>
    </row>
    <row r="278" spans="1:1" x14ac:dyDescent="0.2">
      <c r="A278" s="79"/>
    </row>
    <row r="279" spans="1:1" x14ac:dyDescent="0.2">
      <c r="A279" s="79"/>
    </row>
    <row r="280" spans="1:1" x14ac:dyDescent="0.2">
      <c r="A280" s="79"/>
    </row>
    <row r="281" spans="1:1" x14ac:dyDescent="0.2">
      <c r="A281" s="79"/>
    </row>
    <row r="282" spans="1:1" x14ac:dyDescent="0.2">
      <c r="A282" s="79"/>
    </row>
    <row r="283" spans="1:1" x14ac:dyDescent="0.2">
      <c r="A283" s="79"/>
    </row>
    <row r="284" spans="1:1" x14ac:dyDescent="0.2">
      <c r="A284" s="79"/>
    </row>
    <row r="285" spans="1:1" x14ac:dyDescent="0.2">
      <c r="A285" s="79"/>
    </row>
    <row r="286" spans="1:1" x14ac:dyDescent="0.2">
      <c r="A286" s="79"/>
    </row>
    <row r="287" spans="1:1" x14ac:dyDescent="0.2">
      <c r="A287" s="79"/>
    </row>
    <row r="288" spans="1:1" x14ac:dyDescent="0.2">
      <c r="A288" s="79"/>
    </row>
    <row r="289" spans="1:1" x14ac:dyDescent="0.2">
      <c r="A289" s="79"/>
    </row>
    <row r="290" spans="1:1" x14ac:dyDescent="0.2">
      <c r="A290" s="79"/>
    </row>
    <row r="291" spans="1:1" x14ac:dyDescent="0.2">
      <c r="A291" s="79"/>
    </row>
    <row r="292" spans="1:1" x14ac:dyDescent="0.2">
      <c r="A292" s="79"/>
    </row>
    <row r="293" spans="1:1" x14ac:dyDescent="0.2">
      <c r="A293" s="79"/>
    </row>
    <row r="294" spans="1:1" x14ac:dyDescent="0.2">
      <c r="A294" s="79"/>
    </row>
    <row r="295" spans="1:1" x14ac:dyDescent="0.2">
      <c r="A295" s="79"/>
    </row>
    <row r="296" spans="1:1" x14ac:dyDescent="0.2">
      <c r="A296" s="79"/>
    </row>
    <row r="297" spans="1:1" x14ac:dyDescent="0.2">
      <c r="A297" s="79"/>
    </row>
    <row r="298" spans="1:1" x14ac:dyDescent="0.2">
      <c r="A298" s="79"/>
    </row>
    <row r="299" spans="1:1" x14ac:dyDescent="0.2">
      <c r="A299" s="79"/>
    </row>
    <row r="300" spans="1:1" x14ac:dyDescent="0.2">
      <c r="A300" s="79"/>
    </row>
    <row r="301" spans="1:1" x14ac:dyDescent="0.2">
      <c r="A301" s="79"/>
    </row>
    <row r="302" spans="1:1" x14ac:dyDescent="0.2">
      <c r="A302" s="79"/>
    </row>
    <row r="303" spans="1:1" x14ac:dyDescent="0.2">
      <c r="A303" s="79"/>
    </row>
    <row r="304" spans="1:1" x14ac:dyDescent="0.2">
      <c r="A304" s="79"/>
    </row>
    <row r="305" spans="1:1" x14ac:dyDescent="0.2">
      <c r="A305" s="79"/>
    </row>
    <row r="306" spans="1:1" x14ac:dyDescent="0.2">
      <c r="A306" s="79"/>
    </row>
    <row r="307" spans="1:1" x14ac:dyDescent="0.2">
      <c r="A307" s="79"/>
    </row>
    <row r="308" spans="1:1" x14ac:dyDescent="0.2">
      <c r="A308" s="79"/>
    </row>
    <row r="309" spans="1:1" x14ac:dyDescent="0.2">
      <c r="A309" s="79"/>
    </row>
    <row r="310" spans="1:1" x14ac:dyDescent="0.2">
      <c r="A310" s="79"/>
    </row>
    <row r="311" spans="1:1" x14ac:dyDescent="0.2">
      <c r="A311" s="79"/>
    </row>
    <row r="312" spans="1:1" x14ac:dyDescent="0.2">
      <c r="A312" s="79"/>
    </row>
    <row r="313" spans="1:1" x14ac:dyDescent="0.2">
      <c r="A313" s="79"/>
    </row>
    <row r="314" spans="1:1" x14ac:dyDescent="0.2">
      <c r="A314" s="79"/>
    </row>
    <row r="315" spans="1:1" x14ac:dyDescent="0.2">
      <c r="A315" s="79"/>
    </row>
    <row r="316" spans="1:1" x14ac:dyDescent="0.2">
      <c r="A316" s="79"/>
    </row>
    <row r="317" spans="1:1" x14ac:dyDescent="0.2">
      <c r="A317" s="79"/>
    </row>
    <row r="318" spans="1:1" x14ac:dyDescent="0.2">
      <c r="A318" s="79"/>
    </row>
    <row r="319" spans="1:1" x14ac:dyDescent="0.2">
      <c r="A319" s="79"/>
    </row>
    <row r="320" spans="1:1" x14ac:dyDescent="0.2">
      <c r="A320" s="79"/>
    </row>
    <row r="321" spans="1:1" x14ac:dyDescent="0.2">
      <c r="A321" s="79"/>
    </row>
    <row r="322" spans="1:1" x14ac:dyDescent="0.2">
      <c r="A322" s="79"/>
    </row>
    <row r="323" spans="1:1" x14ac:dyDescent="0.2">
      <c r="A323" s="79"/>
    </row>
    <row r="324" spans="1:1" x14ac:dyDescent="0.2">
      <c r="A324" s="79"/>
    </row>
    <row r="325" spans="1:1" x14ac:dyDescent="0.2">
      <c r="A325" s="79"/>
    </row>
    <row r="326" spans="1:1" x14ac:dyDescent="0.2">
      <c r="A326" s="79"/>
    </row>
    <row r="327" spans="1:1" x14ac:dyDescent="0.2">
      <c r="A327" s="79"/>
    </row>
    <row r="328" spans="1:1" x14ac:dyDescent="0.2">
      <c r="A328" s="79"/>
    </row>
    <row r="329" spans="1:1" x14ac:dyDescent="0.2">
      <c r="A329" s="79"/>
    </row>
    <row r="330" spans="1:1" x14ac:dyDescent="0.2">
      <c r="A330" s="79"/>
    </row>
    <row r="331" spans="1:1" x14ac:dyDescent="0.2">
      <c r="A331" s="79"/>
    </row>
    <row r="332" spans="1:1" x14ac:dyDescent="0.2">
      <c r="A332" s="79"/>
    </row>
    <row r="333" spans="1:1" x14ac:dyDescent="0.2">
      <c r="A333" s="79"/>
    </row>
    <row r="334" spans="1:1" x14ac:dyDescent="0.2">
      <c r="A334" s="79"/>
    </row>
    <row r="335" spans="1:1" x14ac:dyDescent="0.2">
      <c r="A335" s="79"/>
    </row>
    <row r="336" spans="1:1" x14ac:dyDescent="0.2">
      <c r="A336" s="79"/>
    </row>
    <row r="337" spans="1:1" x14ac:dyDescent="0.2">
      <c r="A337" s="79"/>
    </row>
    <row r="338" spans="1:1" x14ac:dyDescent="0.2">
      <c r="A338" s="79"/>
    </row>
    <row r="339" spans="1:1" x14ac:dyDescent="0.2">
      <c r="A339" s="79"/>
    </row>
    <row r="340" spans="1:1" x14ac:dyDescent="0.2">
      <c r="A340" s="79"/>
    </row>
    <row r="341" spans="1:1" x14ac:dyDescent="0.2">
      <c r="A341" s="79"/>
    </row>
    <row r="342" spans="1:1" x14ac:dyDescent="0.2">
      <c r="A342" s="79"/>
    </row>
    <row r="343" spans="1:1" x14ac:dyDescent="0.2">
      <c r="A343" s="79"/>
    </row>
    <row r="344" spans="1:1" x14ac:dyDescent="0.2">
      <c r="A344" s="79"/>
    </row>
    <row r="345" spans="1:1" x14ac:dyDescent="0.2">
      <c r="A345" s="79"/>
    </row>
    <row r="346" spans="1:1" x14ac:dyDescent="0.2">
      <c r="A346" s="79"/>
    </row>
    <row r="347" spans="1:1" x14ac:dyDescent="0.2">
      <c r="A347" s="79"/>
    </row>
    <row r="348" spans="1:1" x14ac:dyDescent="0.2">
      <c r="A348" s="79"/>
    </row>
    <row r="349" spans="1:1" x14ac:dyDescent="0.2">
      <c r="A349" s="79"/>
    </row>
    <row r="350" spans="1:1" x14ac:dyDescent="0.2">
      <c r="A350" s="79"/>
    </row>
    <row r="351" spans="1:1" x14ac:dyDescent="0.2">
      <c r="A351" s="79"/>
    </row>
    <row r="352" spans="1:1" x14ac:dyDescent="0.2">
      <c r="A352" s="79"/>
    </row>
    <row r="353" spans="1:1" x14ac:dyDescent="0.2">
      <c r="A353" s="79"/>
    </row>
    <row r="354" spans="1:1" x14ac:dyDescent="0.2">
      <c r="A354" s="79"/>
    </row>
    <row r="355" spans="1:1" x14ac:dyDescent="0.2">
      <c r="A355" s="79"/>
    </row>
    <row r="356" spans="1:1" x14ac:dyDescent="0.2">
      <c r="A356" s="79"/>
    </row>
    <row r="357" spans="1:1" x14ac:dyDescent="0.2">
      <c r="A357" s="79"/>
    </row>
    <row r="358" spans="1:1" x14ac:dyDescent="0.2">
      <c r="A358" s="79"/>
    </row>
    <row r="359" spans="1:1" x14ac:dyDescent="0.2">
      <c r="A359" s="79"/>
    </row>
    <row r="360" spans="1:1" x14ac:dyDescent="0.2">
      <c r="A360" s="79"/>
    </row>
    <row r="361" spans="1:1" x14ac:dyDescent="0.2">
      <c r="A361" s="79"/>
    </row>
    <row r="362" spans="1:1" x14ac:dyDescent="0.2">
      <c r="A362" s="79"/>
    </row>
    <row r="363" spans="1:1" x14ac:dyDescent="0.2">
      <c r="A363" s="79"/>
    </row>
    <row r="364" spans="1:1" x14ac:dyDescent="0.2">
      <c r="A364" s="79"/>
    </row>
    <row r="365" spans="1:1" x14ac:dyDescent="0.2">
      <c r="A365" s="79"/>
    </row>
    <row r="366" spans="1:1" x14ac:dyDescent="0.2">
      <c r="A366" s="79"/>
    </row>
    <row r="367" spans="1:1" x14ac:dyDescent="0.2">
      <c r="A367" s="79"/>
    </row>
    <row r="368" spans="1:1" x14ac:dyDescent="0.2">
      <c r="A368" s="79"/>
    </row>
    <row r="369" spans="1:1" x14ac:dyDescent="0.2">
      <c r="A369" s="79"/>
    </row>
    <row r="370" spans="1:1" x14ac:dyDescent="0.2">
      <c r="A370" s="79"/>
    </row>
    <row r="371" spans="1:1" x14ac:dyDescent="0.2">
      <c r="A371" s="79"/>
    </row>
    <row r="372" spans="1:1" x14ac:dyDescent="0.2">
      <c r="A372" s="79"/>
    </row>
    <row r="373" spans="1:1" x14ac:dyDescent="0.2">
      <c r="A373" s="79"/>
    </row>
    <row r="374" spans="1:1" x14ac:dyDescent="0.2">
      <c r="A374" s="79"/>
    </row>
    <row r="375" spans="1:1" x14ac:dyDescent="0.2">
      <c r="A375" s="79"/>
    </row>
    <row r="376" spans="1:1" x14ac:dyDescent="0.2">
      <c r="A376" s="79"/>
    </row>
    <row r="377" spans="1:1" x14ac:dyDescent="0.2">
      <c r="A377" s="79"/>
    </row>
    <row r="378" spans="1:1" x14ac:dyDescent="0.2">
      <c r="A378" s="79"/>
    </row>
    <row r="379" spans="1:1" x14ac:dyDescent="0.2">
      <c r="A379" s="79"/>
    </row>
    <row r="380" spans="1:1" x14ac:dyDescent="0.2">
      <c r="A380" s="79"/>
    </row>
    <row r="381" spans="1:1" x14ac:dyDescent="0.2">
      <c r="A381" s="79"/>
    </row>
    <row r="382" spans="1:1" x14ac:dyDescent="0.2">
      <c r="A382" s="79"/>
    </row>
    <row r="383" spans="1:1" x14ac:dyDescent="0.2">
      <c r="A383" s="79"/>
    </row>
    <row r="384" spans="1:1" x14ac:dyDescent="0.2">
      <c r="A384" s="79"/>
    </row>
    <row r="385" spans="1:1" x14ac:dyDescent="0.2">
      <c r="A385" s="79"/>
    </row>
    <row r="386" spans="1:1" x14ac:dyDescent="0.2">
      <c r="A386" s="79"/>
    </row>
    <row r="387" spans="1:1" x14ac:dyDescent="0.2">
      <c r="A387" s="79"/>
    </row>
    <row r="388" spans="1:1" x14ac:dyDescent="0.2">
      <c r="A388" s="79"/>
    </row>
    <row r="389" spans="1:1" x14ac:dyDescent="0.2">
      <c r="A389" s="79"/>
    </row>
    <row r="390" spans="1:1" x14ac:dyDescent="0.2">
      <c r="A390" s="79"/>
    </row>
    <row r="391" spans="1:1" x14ac:dyDescent="0.2">
      <c r="A391" s="79"/>
    </row>
  </sheetData>
  <mergeCells count="44">
    <mergeCell ref="B13:H13"/>
    <mergeCell ref="I13:J13"/>
    <mergeCell ref="I3:J3"/>
    <mergeCell ref="A5:C5"/>
    <mergeCell ref="A6:C6"/>
    <mergeCell ref="A7:C7"/>
    <mergeCell ref="I11:J11"/>
    <mergeCell ref="B25:G25"/>
    <mergeCell ref="B14:H14"/>
    <mergeCell ref="B15:F15"/>
    <mergeCell ref="B16:G16"/>
    <mergeCell ref="B17:H17"/>
    <mergeCell ref="B18:H18"/>
    <mergeCell ref="B19:F19"/>
    <mergeCell ref="B20:F20"/>
    <mergeCell ref="B21:F21"/>
    <mergeCell ref="B22:F22"/>
    <mergeCell ref="B23:G23"/>
    <mergeCell ref="B24:F24"/>
    <mergeCell ref="A104:J104"/>
    <mergeCell ref="A27:J27"/>
    <mergeCell ref="A29:A30"/>
    <mergeCell ref="B29:B30"/>
    <mergeCell ref="C29:C30"/>
    <mergeCell ref="D29:D30"/>
    <mergeCell ref="E29:E30"/>
    <mergeCell ref="F29:F30"/>
    <mergeCell ref="G29:J29"/>
    <mergeCell ref="A32:J32"/>
    <mergeCell ref="A33:J33"/>
    <mergeCell ref="A59:J59"/>
    <mergeCell ref="A84:J84"/>
    <mergeCell ref="A90:J90"/>
    <mergeCell ref="C182:F182"/>
    <mergeCell ref="H182:J182"/>
    <mergeCell ref="C183:F183"/>
    <mergeCell ref="H183:J183"/>
    <mergeCell ref="A115:J115"/>
    <mergeCell ref="A127:J127"/>
    <mergeCell ref="A128:B128"/>
    <mergeCell ref="C180:F180"/>
    <mergeCell ref="H180:J180"/>
    <mergeCell ref="C181:F181"/>
    <mergeCell ref="H181:J181"/>
  </mergeCells>
  <pageMargins left="0.39370078740157483" right="0.27559055118110237" top="0.27559055118110237" bottom="0.27559055118110237" header="0" footer="0.19685039370078741"/>
  <pageSetup paperSize="9" scale="55" fitToHeight="4" orientation="landscape" copies="2" r:id="rId1"/>
  <headerFooter alignWithMargins="0"/>
  <rowBreaks count="3" manualBreakCount="3">
    <brk id="92" max="9" man="1"/>
    <brk id="127" max="9" man="1"/>
    <brk id="17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 на 2023 (2)</vt:lpstr>
      <vt:lpstr>'проект на 2023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Larisa</cp:lastModifiedBy>
  <cp:lastPrinted>2022-12-27T08:36:53Z</cp:lastPrinted>
  <dcterms:created xsi:type="dcterms:W3CDTF">2022-11-03T14:38:06Z</dcterms:created>
  <dcterms:modified xsi:type="dcterms:W3CDTF">2022-12-27T08:39:15Z</dcterms:modified>
</cp:coreProperties>
</file>