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8 СКЛИКАННЯ\61 сесія 8 скликання\прийняті\"/>
    </mc:Choice>
  </mc:AlternateContent>
  <xr:revisionPtr revIDLastSave="0" documentId="8_{72D705A0-C019-4839-9E49-276AD00E715A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2024 рік  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ookmark0" localSheetId="0">'2024 рік  '!#REF!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 localSheetId="0">[14]!ShowFil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'2024 рік  '!$A$1:$J$187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8" i="6" l="1"/>
  <c r="H148" i="6"/>
  <c r="D80" i="6"/>
  <c r="D37" i="6"/>
  <c r="H44" i="6"/>
  <c r="H37" i="6"/>
  <c r="D33" i="6" l="1"/>
  <c r="D76" i="6"/>
  <c r="D44" i="6" l="1"/>
  <c r="C149" i="6" l="1"/>
  <c r="G182" i="6"/>
  <c r="G181" i="6"/>
  <c r="G180" i="6"/>
  <c r="H183" i="6"/>
  <c r="H182" i="6"/>
  <c r="H181" i="6"/>
  <c r="H180" i="6"/>
  <c r="H154" i="6"/>
  <c r="H153" i="6"/>
  <c r="H152" i="6"/>
  <c r="H151" i="6"/>
  <c r="H150" i="6"/>
  <c r="H149" i="6"/>
  <c r="G154" i="6"/>
  <c r="G153" i="6"/>
  <c r="G152" i="6"/>
  <c r="G151" i="6"/>
  <c r="G150" i="6"/>
  <c r="G149" i="6"/>
  <c r="G94" i="6"/>
  <c r="H94" i="6" l="1"/>
  <c r="I183" i="6" l="1"/>
  <c r="D183" i="6"/>
  <c r="D182" i="6"/>
  <c r="C182" i="6"/>
  <c r="F182" i="6" s="1"/>
  <c r="D181" i="6"/>
  <c r="E181" i="6" s="1"/>
  <c r="C181" i="6"/>
  <c r="F181" i="6" s="1"/>
  <c r="D180" i="6"/>
  <c r="E180" i="6" s="1"/>
  <c r="C180" i="6"/>
  <c r="F180" i="6" s="1"/>
  <c r="D178" i="6"/>
  <c r="I176" i="6"/>
  <c r="E176" i="6"/>
  <c r="J175" i="6"/>
  <c r="I175" i="6"/>
  <c r="F175" i="6"/>
  <c r="E175" i="6"/>
  <c r="J174" i="6"/>
  <c r="I174" i="6"/>
  <c r="F174" i="6"/>
  <c r="E174" i="6"/>
  <c r="J173" i="6"/>
  <c r="I173" i="6"/>
  <c r="F173" i="6"/>
  <c r="E173" i="6"/>
  <c r="H171" i="6"/>
  <c r="G171" i="6"/>
  <c r="D171" i="6"/>
  <c r="C171" i="6"/>
  <c r="I169" i="6"/>
  <c r="E169" i="6"/>
  <c r="J168" i="6"/>
  <c r="I168" i="6"/>
  <c r="F168" i="6"/>
  <c r="E168" i="6"/>
  <c r="J167" i="6"/>
  <c r="I167" i="6"/>
  <c r="F167" i="6"/>
  <c r="E167" i="6"/>
  <c r="J166" i="6"/>
  <c r="I166" i="6"/>
  <c r="F166" i="6"/>
  <c r="E166" i="6"/>
  <c r="H164" i="6"/>
  <c r="J164" i="6" s="1"/>
  <c r="G164" i="6"/>
  <c r="I164" i="6" s="1"/>
  <c r="D164" i="6"/>
  <c r="C164" i="6"/>
  <c r="I156" i="6"/>
  <c r="C156" i="6"/>
  <c r="E156" i="6" s="1"/>
  <c r="D154" i="6"/>
  <c r="C154" i="6"/>
  <c r="D153" i="6"/>
  <c r="C153" i="6"/>
  <c r="D152" i="6"/>
  <c r="C152" i="6"/>
  <c r="D151" i="6"/>
  <c r="C151" i="6"/>
  <c r="D150" i="6"/>
  <c r="C150" i="6"/>
  <c r="D149" i="6"/>
  <c r="F149" i="6" s="1"/>
  <c r="D148" i="6"/>
  <c r="J147" i="6"/>
  <c r="I147" i="6"/>
  <c r="F147" i="6"/>
  <c r="E147" i="6"/>
  <c r="J146" i="6"/>
  <c r="I146" i="6"/>
  <c r="F146" i="6"/>
  <c r="E146" i="6"/>
  <c r="J145" i="6"/>
  <c r="I145" i="6"/>
  <c r="F145" i="6"/>
  <c r="E145" i="6"/>
  <c r="J144" i="6"/>
  <c r="I144" i="6"/>
  <c r="F144" i="6"/>
  <c r="E144" i="6"/>
  <c r="J143" i="6"/>
  <c r="I143" i="6"/>
  <c r="F143" i="6"/>
  <c r="E143" i="6"/>
  <c r="J142" i="6"/>
  <c r="I142" i="6"/>
  <c r="F142" i="6"/>
  <c r="E142" i="6"/>
  <c r="H141" i="6"/>
  <c r="G141" i="6"/>
  <c r="D141" i="6"/>
  <c r="C141" i="6"/>
  <c r="J140" i="6"/>
  <c r="I140" i="6"/>
  <c r="F140" i="6"/>
  <c r="E140" i="6"/>
  <c r="J139" i="6"/>
  <c r="I139" i="6"/>
  <c r="F139" i="6"/>
  <c r="E139" i="6"/>
  <c r="J138" i="6"/>
  <c r="I138" i="6"/>
  <c r="F138" i="6"/>
  <c r="E138" i="6"/>
  <c r="J137" i="6"/>
  <c r="I137" i="6"/>
  <c r="F137" i="6"/>
  <c r="E137" i="6"/>
  <c r="J136" i="6"/>
  <c r="I136" i="6"/>
  <c r="F136" i="6"/>
  <c r="E136" i="6"/>
  <c r="J135" i="6"/>
  <c r="I135" i="6"/>
  <c r="F135" i="6"/>
  <c r="E135" i="6"/>
  <c r="H134" i="6"/>
  <c r="G134" i="6"/>
  <c r="D134" i="6"/>
  <c r="C134" i="6"/>
  <c r="I106" i="6"/>
  <c r="E106" i="6"/>
  <c r="I105" i="6"/>
  <c r="E105" i="6"/>
  <c r="I104" i="6"/>
  <c r="E104" i="6"/>
  <c r="E103" i="6" s="1"/>
  <c r="J103" i="6"/>
  <c r="H103" i="6"/>
  <c r="I103" i="6" s="1"/>
  <c r="G103" i="6"/>
  <c r="F103" i="6"/>
  <c r="D103" i="6"/>
  <c r="C103" i="6"/>
  <c r="C93" i="6" s="1"/>
  <c r="I101" i="6"/>
  <c r="E101" i="6"/>
  <c r="H100" i="6"/>
  <c r="G100" i="6"/>
  <c r="G93" i="6" s="1"/>
  <c r="D100" i="6"/>
  <c r="C100" i="6"/>
  <c r="I99" i="6"/>
  <c r="E99" i="6"/>
  <c r="J97" i="6"/>
  <c r="I97" i="6"/>
  <c r="F97" i="6"/>
  <c r="E97" i="6"/>
  <c r="I96" i="6"/>
  <c r="E96" i="6"/>
  <c r="I94" i="6"/>
  <c r="F94" i="6"/>
  <c r="D94" i="6"/>
  <c r="E94" i="6" s="1"/>
  <c r="C94" i="6"/>
  <c r="D93" i="6"/>
  <c r="G79" i="6"/>
  <c r="E79" i="6"/>
  <c r="I78" i="6"/>
  <c r="I76" i="6" s="1"/>
  <c r="E78" i="6"/>
  <c r="I77" i="6"/>
  <c r="E77" i="6"/>
  <c r="J76" i="6"/>
  <c r="H76" i="6"/>
  <c r="G76" i="6"/>
  <c r="C76" i="6"/>
  <c r="E76" i="6" s="1"/>
  <c r="I75" i="6"/>
  <c r="F75" i="6"/>
  <c r="E75" i="6"/>
  <c r="J74" i="6"/>
  <c r="I74" i="6"/>
  <c r="F74" i="6"/>
  <c r="E74" i="6"/>
  <c r="J73" i="6"/>
  <c r="I73" i="6"/>
  <c r="F73" i="6"/>
  <c r="E73" i="6"/>
  <c r="J72" i="6"/>
  <c r="I72" i="6"/>
  <c r="F72" i="6"/>
  <c r="E72" i="6"/>
  <c r="G71" i="6"/>
  <c r="G65" i="6" s="1"/>
  <c r="G81" i="6" s="1"/>
  <c r="J70" i="6"/>
  <c r="I70" i="6"/>
  <c r="F70" i="6"/>
  <c r="E70" i="6"/>
  <c r="J69" i="6"/>
  <c r="I69" i="6"/>
  <c r="F69" i="6"/>
  <c r="E69" i="6"/>
  <c r="J68" i="6"/>
  <c r="I68" i="6"/>
  <c r="F68" i="6"/>
  <c r="E68" i="6"/>
  <c r="J67" i="6"/>
  <c r="I67" i="6"/>
  <c r="F67" i="6"/>
  <c r="E67" i="6"/>
  <c r="J66" i="6"/>
  <c r="I66" i="6"/>
  <c r="F66" i="6"/>
  <c r="E66" i="6"/>
  <c r="H65" i="6"/>
  <c r="D65" i="6"/>
  <c r="D81" i="6" s="1"/>
  <c r="C65" i="6"/>
  <c r="J64" i="6"/>
  <c r="I64" i="6"/>
  <c r="F64" i="6"/>
  <c r="E64" i="6"/>
  <c r="J63" i="6"/>
  <c r="I63" i="6"/>
  <c r="F63" i="6"/>
  <c r="E63" i="6"/>
  <c r="J62" i="6"/>
  <c r="I62" i="6"/>
  <c r="F62" i="6"/>
  <c r="E62" i="6"/>
  <c r="J61" i="6"/>
  <c r="I61" i="6"/>
  <c r="F61" i="6"/>
  <c r="E61" i="6"/>
  <c r="J60" i="6"/>
  <c r="I60" i="6"/>
  <c r="F60" i="6"/>
  <c r="E60" i="6"/>
  <c r="J59" i="6"/>
  <c r="I59" i="6"/>
  <c r="F59" i="6"/>
  <c r="E59" i="6"/>
  <c r="J58" i="6"/>
  <c r="I58" i="6"/>
  <c r="F58" i="6"/>
  <c r="E58" i="6"/>
  <c r="I54" i="6"/>
  <c r="E54" i="6"/>
  <c r="G53" i="6"/>
  <c r="G51" i="6" s="1"/>
  <c r="J52" i="6"/>
  <c r="I52" i="6"/>
  <c r="F52" i="6"/>
  <c r="E52" i="6"/>
  <c r="H51" i="6"/>
  <c r="D51" i="6"/>
  <c r="C51" i="6"/>
  <c r="J50" i="6"/>
  <c r="I50" i="6"/>
  <c r="F50" i="6"/>
  <c r="E50" i="6"/>
  <c r="J49" i="6"/>
  <c r="I49" i="6"/>
  <c r="F49" i="6"/>
  <c r="E49" i="6"/>
  <c r="H48" i="6"/>
  <c r="I48" i="6" s="1"/>
  <c r="D48" i="6"/>
  <c r="E48" i="6" s="1"/>
  <c r="C48" i="6"/>
  <c r="I47" i="6"/>
  <c r="I46" i="6"/>
  <c r="E46" i="6"/>
  <c r="I45" i="6"/>
  <c r="I44" i="6"/>
  <c r="E44" i="6"/>
  <c r="I43" i="6"/>
  <c r="E43" i="6"/>
  <c r="I42" i="6"/>
  <c r="E42" i="6"/>
  <c r="I41" i="6"/>
  <c r="E41" i="6"/>
  <c r="I40" i="6"/>
  <c r="E40" i="6"/>
  <c r="I39" i="6"/>
  <c r="E39" i="6"/>
  <c r="J38" i="6"/>
  <c r="I38" i="6"/>
  <c r="F38" i="6"/>
  <c r="E38" i="6"/>
  <c r="H36" i="6"/>
  <c r="G37" i="6"/>
  <c r="G36" i="6" s="1"/>
  <c r="D36" i="6"/>
  <c r="C37" i="6"/>
  <c r="C36" i="6" s="1"/>
  <c r="J35" i="6"/>
  <c r="I35" i="6"/>
  <c r="F35" i="6"/>
  <c r="E35" i="6"/>
  <c r="J34" i="6"/>
  <c r="I34" i="6"/>
  <c r="F34" i="6"/>
  <c r="E34" i="6"/>
  <c r="H33" i="6"/>
  <c r="G33" i="6"/>
  <c r="C33" i="6"/>
  <c r="F93" i="6" l="1"/>
  <c r="I100" i="6"/>
  <c r="F141" i="6"/>
  <c r="I171" i="6"/>
  <c r="D82" i="6"/>
  <c r="G148" i="6"/>
  <c r="E171" i="6"/>
  <c r="C178" i="6"/>
  <c r="J171" i="6"/>
  <c r="E93" i="6"/>
  <c r="C148" i="6"/>
  <c r="F51" i="6"/>
  <c r="F164" i="6"/>
  <c r="E51" i="6"/>
  <c r="E36" i="6"/>
  <c r="F37" i="6"/>
  <c r="E37" i="6"/>
  <c r="F171" i="6"/>
  <c r="E183" i="6"/>
  <c r="E182" i="6"/>
  <c r="E164" i="6"/>
  <c r="F154" i="6"/>
  <c r="F153" i="6"/>
  <c r="F152" i="6"/>
  <c r="F151" i="6"/>
  <c r="F134" i="6"/>
  <c r="F150" i="6"/>
  <c r="F65" i="6"/>
  <c r="F36" i="6"/>
  <c r="J182" i="6"/>
  <c r="J180" i="6"/>
  <c r="G178" i="6"/>
  <c r="J181" i="6"/>
  <c r="J149" i="6"/>
  <c r="J141" i="6"/>
  <c r="J154" i="6"/>
  <c r="J153" i="6"/>
  <c r="J152" i="6"/>
  <c r="J151" i="6"/>
  <c r="J150" i="6"/>
  <c r="J134" i="6"/>
  <c r="J65" i="6"/>
  <c r="J36" i="6"/>
  <c r="G80" i="6"/>
  <c r="G82" i="6" s="1"/>
  <c r="J37" i="6"/>
  <c r="I182" i="6"/>
  <c r="I180" i="6"/>
  <c r="I181" i="6"/>
  <c r="J94" i="6"/>
  <c r="H80" i="6"/>
  <c r="I37" i="6"/>
  <c r="I36" i="6" s="1"/>
  <c r="J51" i="6"/>
  <c r="I51" i="6"/>
  <c r="I53" i="6"/>
  <c r="E134" i="6"/>
  <c r="I134" i="6"/>
  <c r="E141" i="6"/>
  <c r="I141" i="6"/>
  <c r="E149" i="6"/>
  <c r="I149" i="6"/>
  <c r="E150" i="6"/>
  <c r="I150" i="6"/>
  <c r="E151" i="6"/>
  <c r="I151" i="6"/>
  <c r="E152" i="6"/>
  <c r="I152" i="6"/>
  <c r="E153" i="6"/>
  <c r="I153" i="6"/>
  <c r="E154" i="6"/>
  <c r="I154" i="6"/>
  <c r="E33" i="6"/>
  <c r="I33" i="6"/>
  <c r="E65" i="6"/>
  <c r="I65" i="6"/>
  <c r="I81" i="6" s="1"/>
  <c r="H81" i="6"/>
  <c r="H93" i="6"/>
  <c r="F33" i="6"/>
  <c r="J33" i="6"/>
  <c r="E100" i="6"/>
  <c r="E80" i="6" l="1"/>
  <c r="F80" i="6"/>
  <c r="J80" i="6"/>
  <c r="I80" i="6"/>
  <c r="J81" i="6"/>
  <c r="H82" i="6"/>
  <c r="E81" i="6"/>
  <c r="F81" i="6"/>
  <c r="I93" i="6"/>
  <c r="J93" i="6"/>
</calcChain>
</file>

<file path=xl/sharedStrings.xml><?xml version="1.0" encoding="utf-8"?>
<sst xmlns="http://schemas.openxmlformats.org/spreadsheetml/2006/main" count="206" uniqueCount="162">
  <si>
    <t>"ПОГОДЖЕНО"</t>
  </si>
  <si>
    <t>Звіт</t>
  </si>
  <si>
    <t>Х</t>
  </si>
  <si>
    <t>Уточнений</t>
  </si>
  <si>
    <t>зробити позначку "Х"</t>
  </si>
  <si>
    <t>Рік</t>
  </si>
  <si>
    <t>Коди</t>
  </si>
  <si>
    <t>Назва підприємства</t>
  </si>
  <si>
    <t xml:space="preserve">КОМУНАЛЬНЕ ПІДПРИЄМСТВО "КОЗЯТИНСЬКА ЦЕНТРАЛЬНА РАЙОННА ЛІКАРНЯ" КОЗЯТИНСЬКОЇ МІСЬКОЇ РАДИ </t>
  </si>
  <si>
    <t xml:space="preserve">за ЄДРПОУ </t>
  </si>
  <si>
    <t>35814729</t>
  </si>
  <si>
    <t xml:space="preserve">Організаційно-правова форма </t>
  </si>
  <si>
    <t>Комунальне некомерційне підприємство</t>
  </si>
  <si>
    <t>за КОПФГ</t>
  </si>
  <si>
    <t>Територія</t>
  </si>
  <si>
    <t>Вінницька область , м. Козятин, вул.Винниченка, 9</t>
  </si>
  <si>
    <t>за КОАТУУ</t>
  </si>
  <si>
    <r>
      <t xml:space="preserve">Орган державного управління  </t>
    </r>
    <r>
      <rPr>
        <b/>
        <i/>
        <sz val="11"/>
        <rFont val="Times New Roman"/>
        <family val="1"/>
        <charset val="204"/>
      </rPr>
      <t xml:space="preserve"> </t>
    </r>
  </si>
  <si>
    <t>Управління соціальної політики Козятинської міської ради</t>
  </si>
  <si>
    <t>за СПОДУ</t>
  </si>
  <si>
    <t xml:space="preserve">Галузь     </t>
  </si>
  <si>
    <t>Медична</t>
  </si>
  <si>
    <t>за ЗКГНГ</t>
  </si>
  <si>
    <t xml:space="preserve">Вид економічної діяльності    </t>
  </si>
  <si>
    <t>Діяльність лікувальних закладів</t>
  </si>
  <si>
    <t xml:space="preserve">за  КВЕД  </t>
  </si>
  <si>
    <t>86.10</t>
  </si>
  <si>
    <t xml:space="preserve">Одиниця виміру,  </t>
  </si>
  <si>
    <t>тис.грн з одним десятковим знаком</t>
  </si>
  <si>
    <t>Стандарти звітності П(с)БОУ</t>
  </si>
  <si>
    <t>Форма власності</t>
  </si>
  <si>
    <t>Комунальна</t>
  </si>
  <si>
    <t>Стандарти звітності МСФЗ</t>
  </si>
  <si>
    <t>Середньооблікова кількість штатних працівників</t>
  </si>
  <si>
    <t xml:space="preserve">Місцезнаходження  </t>
  </si>
  <si>
    <t>22100, Вінницька область, м.Козятин, вул. Винниченка,9</t>
  </si>
  <si>
    <t xml:space="preserve">Телефон </t>
  </si>
  <si>
    <t>Прізвище та ініціали керівника</t>
  </si>
  <si>
    <t>Забазнова О.А.</t>
  </si>
  <si>
    <t>тис. грн.</t>
  </si>
  <si>
    <t>Найменування показника</t>
  </si>
  <si>
    <t>Код рядка</t>
  </si>
  <si>
    <t>Звітний період наростаючим підсумком з початку року</t>
  </si>
  <si>
    <t>план</t>
  </si>
  <si>
    <t>факт</t>
  </si>
  <si>
    <t>відхилення, +/-</t>
  </si>
  <si>
    <t>відхилення, %</t>
  </si>
  <si>
    <t>I. Формування фінансових результатів</t>
  </si>
  <si>
    <t>Доходи</t>
  </si>
  <si>
    <t>Дохід (виручка) від реалізації продукції (товарів, робіт, послуг):</t>
  </si>
  <si>
    <t>Кошти від Національної служби здоров'я України</t>
  </si>
  <si>
    <t>Кошти за послуги, що надаються бюджетними установами згідно з їх основною діяльністю</t>
  </si>
  <si>
    <t>Дохід з місцевого бюджету за програмами підтримки:</t>
  </si>
  <si>
    <t>оплата комунальних послуг</t>
  </si>
  <si>
    <t xml:space="preserve">капітальний ремонт інших об'єктів з коштів місцевого бюджету </t>
  </si>
  <si>
    <t xml:space="preserve">придбання (виготовлення) основних засобів з коштів місцевого бюджету </t>
  </si>
  <si>
    <t>Дохід за цільовими програмами:</t>
  </si>
  <si>
    <t>Підтримка інших громад (покриття витрат на проведення медичних ошлядів та лікування населення громад)</t>
  </si>
  <si>
    <t>Фонд Мінветеранів</t>
  </si>
  <si>
    <t>Інші доходи, у т.ч.:</t>
  </si>
  <si>
    <t>дохід від операційної оренди активів</t>
  </si>
  <si>
    <t>дохід від реалізації необоротних активів</t>
  </si>
  <si>
    <t>від отриманих благодійних внесків, грантів та дарунків</t>
  </si>
  <si>
    <t>від додаткової (господарської) діяльності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</si>
  <si>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</si>
  <si>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</si>
  <si>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</si>
  <si>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</si>
  <si>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</si>
  <si>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</si>
  <si>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</si>
  <si>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комунальних послуг та енергоносіїв, у т.ч.: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</si>
  <si>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</si>
  <si>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</si>
  <si>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</si>
  <si>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</si>
  <si>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</t>
  </si>
  <si>
    <t>Оплата енергосервісу</t>
  </si>
  <si>
    <t>Окремі заходи по реалізації державних (регіональних) програм, не віднесені до заходів розвитку</t>
  </si>
  <si>
    <t>Соціальне забезпечення</t>
  </si>
  <si>
    <t>Інші поточні видатки</t>
  </si>
  <si>
    <t>Придбання основного капіталу</t>
  </si>
  <si>
    <t>Інші видатки, у т.ч.</t>
  </si>
  <si>
    <t>капітальний ремонт</t>
  </si>
  <si>
    <t>Резервний фонд</t>
  </si>
  <si>
    <t>Усього доходів</t>
  </si>
  <si>
    <t>Усього видатків</t>
  </si>
  <si>
    <t>Фінансовий результат</t>
  </si>
  <si>
    <t>П.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</si>
  <si>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</si>
  <si>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</si>
  <si>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</si>
  <si>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</si>
  <si>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</si>
  <si>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</si>
  <si>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</si>
  <si>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т.ч.:</t>
  </si>
  <si>
    <t xml:space="preserve">придбання (виготовлення) основних засобів </t>
  </si>
  <si>
    <t>капітальне будівництво</t>
  </si>
  <si>
    <t>придбання (виготовлення) основних засобів (за рахунок коштів НСЗУ)</t>
  </si>
  <si>
    <t>придбання (виготовлення) основних засобів (за рахунок місцевого бюджету)</t>
  </si>
  <si>
    <t>придбання (виготовлення) інших необоротних матеріальних активів</t>
  </si>
  <si>
    <t>придбання (створення)за рахунок платних послуг та благодійні внески</t>
  </si>
  <si>
    <t>модернізація, модифікація (добудова, дообладнання, реконструкція) основних засобів</t>
  </si>
  <si>
    <t>модернізація, модифікація (добудова, дообладнання, реконструкція) основних засобів(за рахунок коштів місцевого бюджету)</t>
  </si>
  <si>
    <t>модернізація, модифікація (добудова, дообладнання, реконструкція) основних засобів (за рахунок коштів НСЗУ)</t>
  </si>
  <si>
    <t>Вартість основних засобів</t>
  </si>
  <si>
    <t>IV. Фінансова діяльність</t>
  </si>
  <si>
    <t>Доходи від фінансової діяльності за зобов’язаннями, у т. ч.:</t>
  </si>
  <si>
    <t>кредити</t>
  </si>
  <si>
    <t>позики</t>
  </si>
  <si>
    <t>депозити</t>
  </si>
  <si>
    <t>Інші надходження</t>
  </si>
  <si>
    <t>Витрати від фінансової діяльності за зобов’язаннями, у т. ч.:</t>
  </si>
  <si>
    <t>Інші витрати</t>
  </si>
  <si>
    <t>V. Коефіцієнтний аналіз</t>
  </si>
  <si>
    <t>Валова рентабельність</t>
  </si>
  <si>
    <t>Коефіцієнт відношення капітальних інвестицій до амортизації</t>
  </si>
  <si>
    <t>Коефіцієнт відношення капітальних інвестицій до чистого доходу від реалізації продукції (товарів, робіт, послуг)</t>
  </si>
  <si>
    <t>Коефіцієнт зносу основних засобів</t>
  </si>
  <si>
    <t>V!. Звіт про фінансовий стан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</si>
  <si>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</si>
  <si>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</si>
  <si>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</si>
  <si>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</si>
  <si>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</si>
  <si>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VII. Дані про персонал та оплата праці</t>
  </si>
  <si>
    <t>Середня кількість посад (фактично зайнятих штатних працівників, зовнішніх сумісників та працівників, що працюють за цивільно-правовими договорами), у т.ч.:</t>
  </si>
  <si>
    <t>Керівник</t>
  </si>
  <si>
    <t>Лікарі</t>
  </si>
  <si>
    <t>Спеціалісти (не медики)</t>
  </si>
  <si>
    <t>Середній медичний персонал</t>
  </si>
  <si>
    <t>Молодший медичний персонал</t>
  </si>
  <si>
    <t>Інший персонал</t>
  </si>
  <si>
    <t>Фонд оплати праці  з нарахуванням, у т.ч.:</t>
  </si>
  <si>
    <t>Середньомісячні витрати на оплату праці одного працівника, у т.ч.:</t>
  </si>
  <si>
    <t>Заборгованість за заробітною платою, у т.ч.:</t>
  </si>
  <si>
    <t>VIІI. Дані про персонал та оплата праці госпрозрахункового підрозділу</t>
  </si>
  <si>
    <t>Директор</t>
  </si>
  <si>
    <t>реконструкція приміщень з коштів місцевого бюджету</t>
  </si>
  <si>
    <t>Витрати</t>
  </si>
  <si>
    <t>капітальний ремонт (за рахунок коштів місцевого бюджету)</t>
  </si>
  <si>
    <t>капітальний ремонт(за рахунок коштів НСЗУ)</t>
  </si>
  <si>
    <t>Додаток</t>
  </si>
  <si>
    <t xml:space="preserve">реконструкція </t>
  </si>
  <si>
    <t>капітальний ремонт (за рахунок платних послуг та благодійні внески)</t>
  </si>
  <si>
    <t>Дохід з місцевого бюджету  за програмою підтримки «Комунальні підприємства охорони здоров’я Козятинської міської територіальної громади на 2024-2026 роки»</t>
  </si>
  <si>
    <t>Залишок коштів, що надійшли від Національної служби здоров'я України  та на інших рахунках станом 01.01.2024 р</t>
  </si>
  <si>
    <t xml:space="preserve"> </t>
  </si>
  <si>
    <t xml:space="preserve">  </t>
  </si>
  <si>
    <t>Дохід з місцевого бюджету за програмою  "Про підтримку спеціалізованої медичної допомоги на 2024-2026роки"</t>
  </si>
  <si>
    <t>придбання предметів, матеріалів, обладнання та інвентарю</t>
  </si>
  <si>
    <t>оплата послуг (крім комунальних)</t>
  </si>
  <si>
    <t xml:space="preserve"> придбання обладнання і предметів довгострокового використання</t>
  </si>
  <si>
    <t>Звітний період ( IV квартал 2024року)</t>
  </si>
  <si>
    <t>Начальника управління</t>
  </si>
  <si>
    <t>Олександр ЄВТУШОК</t>
  </si>
  <si>
    <t>"____" ___________ 2025 р.</t>
  </si>
  <si>
    <t>Олександр ЛОМАЧУК</t>
  </si>
  <si>
    <r>
      <t xml:space="preserve">ЗВІТ З ВИКОНАННЯ ФІНАНСОВОГО ПЛАНУ ПІДПРИЄМСТВА ЗА 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 xml:space="preserve"> </t>
    </r>
    <r>
      <rPr>
        <b/>
        <u/>
        <sz val="16"/>
        <rFont val="Times New Roman"/>
        <family val="1"/>
        <charset val="204"/>
      </rPr>
      <t>2024</t>
    </r>
    <r>
      <rPr>
        <b/>
        <sz val="11"/>
        <rFont val="Times New Roman"/>
        <family val="1"/>
        <charset val="204"/>
      </rPr>
      <t xml:space="preserve"> року</t>
    </r>
  </si>
  <si>
    <r>
      <t xml:space="preserve">до рішення  </t>
    </r>
    <r>
      <rPr>
        <u/>
        <sz val="10"/>
        <rFont val="Times New Roman"/>
        <family val="1"/>
        <charset val="204"/>
      </rPr>
      <t>61</t>
    </r>
    <r>
      <rPr>
        <sz val="10"/>
        <rFont val="Times New Roman"/>
        <family val="1"/>
        <charset val="204"/>
      </rPr>
      <t xml:space="preserve"> сесії   міської ради 8 скликання</t>
    </r>
  </si>
  <si>
    <r>
      <t>від 09.05.</t>
    </r>
    <r>
      <rPr>
        <u/>
        <sz val="10"/>
        <rFont val="Times New Roman"/>
        <family val="1"/>
        <charset val="204"/>
      </rPr>
      <t xml:space="preserve">2025 </t>
    </r>
    <r>
      <rPr>
        <sz val="10"/>
        <rFont val="Times New Roman"/>
        <family val="1"/>
        <charset val="204"/>
      </rPr>
      <t xml:space="preserve"> р.  № 2073-VІІІ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</si>
</sst>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(* #,##0.0_);_(* \(#,##0.0\);_(* &quot;-&quot;_);_(@_)"/>
    <numFmt numFmtId="166" formatCode="_-* #,##0.0\ _₴_-;\-* #,##0.0\ _₴_-;_-* &quot;-&quot;?\ _₴_-;_-@_-"/>
  </numFmts>
  <fonts count="17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6"/>
      <name val="Times New Roman"/>
      <family val="1"/>
      <charset val="204"/>
    </font>
    <font>
      <u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16">
    <xf numFmtId="0" fontId="0" fillId="0" borderId="0" xfId="0"/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center" vertical="center" wrapText="1"/>
    </xf>
    <xf numFmtId="164" fontId="1" fillId="2" borderId="0" xfId="0" applyNumberFormat="1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vertical="center"/>
    </xf>
    <xf numFmtId="164" fontId="1" fillId="2" borderId="4" xfId="0" applyNumberFormat="1" applyFont="1" applyFill="1" applyBorder="1" applyAlignment="1">
      <alignment vertical="center"/>
    </xf>
    <xf numFmtId="164" fontId="1" fillId="0" borderId="5" xfId="0" applyNumberFormat="1" applyFont="1" applyBorder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vertical="center"/>
    </xf>
    <xf numFmtId="164" fontId="1" fillId="2" borderId="4" xfId="0" applyNumberFormat="1" applyFont="1" applyFill="1" applyBorder="1" applyAlignment="1">
      <alignment vertical="center" wrapText="1"/>
    </xf>
    <xf numFmtId="164" fontId="1" fillId="0" borderId="6" xfId="0" applyNumberFormat="1" applyFont="1" applyBorder="1" applyAlignment="1">
      <alignment vertical="center" wrapText="1"/>
    </xf>
    <xf numFmtId="164" fontId="1" fillId="2" borderId="4" xfId="0" applyNumberFormat="1" applyFont="1" applyFill="1" applyBorder="1" applyAlignment="1">
      <alignment horizontal="left" vertical="center"/>
    </xf>
    <xf numFmtId="164" fontId="1" fillId="0" borderId="4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vertical="center" wrapText="1"/>
    </xf>
    <xf numFmtId="164" fontId="1" fillId="0" borderId="4" xfId="0" applyNumberFormat="1" applyFont="1" applyBorder="1" applyAlignment="1">
      <alignment vertical="center" wrapText="1"/>
    </xf>
    <xf numFmtId="164" fontId="1" fillId="0" borderId="5" xfId="0" applyNumberFormat="1" applyFont="1" applyBorder="1" applyAlignment="1">
      <alignment vertical="center" wrapText="1"/>
    </xf>
    <xf numFmtId="164" fontId="1" fillId="2" borderId="4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horizontal="center" vertical="center" wrapText="1"/>
    </xf>
    <xf numFmtId="164" fontId="4" fillId="2" borderId="0" xfId="0" applyNumberFormat="1" applyFont="1" applyFill="1" applyAlignment="1">
      <alignment horizontal="center" vertical="center" wrapText="1"/>
    </xf>
    <xf numFmtId="0" fontId="1" fillId="0" borderId="0" xfId="0" applyFont="1"/>
    <xf numFmtId="164" fontId="1" fillId="0" borderId="0" xfId="0" applyNumberFormat="1" applyFont="1"/>
    <xf numFmtId="164" fontId="1" fillId="2" borderId="0" xfId="0" applyNumberFormat="1" applyFont="1" applyFill="1"/>
    <xf numFmtId="164" fontId="1" fillId="3" borderId="0" xfId="0" applyNumberFormat="1" applyFont="1" applyFill="1"/>
    <xf numFmtId="164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164" fontId="13" fillId="0" borderId="0" xfId="0" applyNumberFormat="1" applyFont="1"/>
    <xf numFmtId="164" fontId="15" fillId="0" borderId="0" xfId="0" applyNumberFormat="1" applyFont="1"/>
    <xf numFmtId="164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/>
    <xf numFmtId="164" fontId="1" fillId="0" borderId="15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1" fontId="1" fillId="0" borderId="16" xfId="0" applyNumberFormat="1" applyFont="1" applyBorder="1" applyAlignment="1">
      <alignment horizontal="center" vertical="center" wrapText="1"/>
    </xf>
    <xf numFmtId="1" fontId="1" fillId="0" borderId="14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164" fontId="12" fillId="0" borderId="17" xfId="0" applyNumberFormat="1" applyFont="1" applyBorder="1" applyAlignment="1">
      <alignment vertical="center" wrapText="1"/>
    </xf>
    <xf numFmtId="164" fontId="12" fillId="0" borderId="17" xfId="0" applyNumberFormat="1" applyFont="1" applyBorder="1" applyAlignment="1">
      <alignment horizontal="center" vertical="center" wrapText="1"/>
    </xf>
    <xf numFmtId="0" fontId="12" fillId="0" borderId="0" xfId="0" applyFont="1"/>
    <xf numFmtId="164" fontId="12" fillId="0" borderId="0" xfId="0" applyNumberFormat="1" applyFont="1"/>
    <xf numFmtId="0" fontId="1" fillId="0" borderId="14" xfId="0" applyFont="1" applyBorder="1" applyAlignment="1">
      <alignment horizontal="left" vertical="center" wrapText="1" indent="3"/>
    </xf>
    <xf numFmtId="164" fontId="13" fillId="0" borderId="17" xfId="0" applyNumberFormat="1" applyFont="1" applyBorder="1" applyAlignment="1">
      <alignment vertical="center" wrapText="1"/>
    </xf>
    <xf numFmtId="164" fontId="13" fillId="0" borderId="17" xfId="0" applyNumberFormat="1" applyFont="1" applyBorder="1" applyAlignment="1">
      <alignment horizontal="center" vertical="center" wrapText="1"/>
    </xf>
    <xf numFmtId="0" fontId="13" fillId="0" borderId="0" xfId="0" applyFont="1"/>
    <xf numFmtId="0" fontId="4" fillId="0" borderId="14" xfId="0" applyFont="1" applyBorder="1" applyAlignment="1">
      <alignment horizontal="left" vertical="center" wrapText="1"/>
    </xf>
    <xf numFmtId="0" fontId="5" fillId="0" borderId="18" xfId="0" applyFont="1" applyBorder="1" applyAlignment="1">
      <alignment vertical="center" wrapText="1"/>
    </xf>
    <xf numFmtId="164" fontId="12" fillId="0" borderId="17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165" fontId="6" fillId="0" borderId="2" xfId="0" applyNumberFormat="1" applyFont="1" applyBorder="1" applyAlignment="1">
      <alignment horizontal="left" vertical="center" wrapText="1"/>
    </xf>
    <xf numFmtId="165" fontId="6" fillId="0" borderId="0" xfId="0" applyNumberFormat="1" applyFont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165" fontId="7" fillId="0" borderId="2" xfId="0" applyNumberFormat="1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left" vertical="center" wrapText="1"/>
    </xf>
    <xf numFmtId="0" fontId="5" fillId="0" borderId="14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164" fontId="12" fillId="0" borderId="2" xfId="0" applyNumberFormat="1" applyFont="1" applyBorder="1" applyAlignment="1">
      <alignment vertical="center" wrapText="1"/>
    </xf>
    <xf numFmtId="49" fontId="13" fillId="0" borderId="0" xfId="0" applyNumberFormat="1" applyFont="1" applyAlignment="1">
      <alignment horizontal="right"/>
    </xf>
    <xf numFmtId="2" fontId="13" fillId="0" borderId="0" xfId="0" applyNumberFormat="1" applyFont="1"/>
    <xf numFmtId="164" fontId="13" fillId="0" borderId="2" xfId="0" applyNumberFormat="1" applyFont="1" applyBorder="1" applyAlignment="1">
      <alignment vertical="center" wrapText="1"/>
    </xf>
    <xf numFmtId="0" fontId="13" fillId="0" borderId="0" xfId="0" applyFont="1" applyAlignment="1">
      <alignment horizontal="right"/>
    </xf>
    <xf numFmtId="164" fontId="4" fillId="0" borderId="0" xfId="0" applyNumberFormat="1" applyFont="1"/>
    <xf numFmtId="164" fontId="1" fillId="0" borderId="17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 indent="3"/>
    </xf>
    <xf numFmtId="0" fontId="1" fillId="0" borderId="17" xfId="0" applyFont="1" applyBorder="1" applyAlignment="1">
      <alignment vertical="center" wrapText="1"/>
    </xf>
    <xf numFmtId="2" fontId="12" fillId="0" borderId="17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2" fontId="13" fillId="0" borderId="17" xfId="0" applyNumberFormat="1" applyFont="1" applyBorder="1" applyAlignment="1">
      <alignment horizontal="center" vertical="center" wrapText="1"/>
    </xf>
    <xf numFmtId="2" fontId="13" fillId="0" borderId="2" xfId="0" applyNumberFormat="1" applyFont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2" fontId="13" fillId="0" borderId="2" xfId="0" applyNumberFormat="1" applyFont="1" applyBorder="1" applyAlignment="1">
      <alignment vertical="center" wrapText="1"/>
    </xf>
    <xf numFmtId="164" fontId="4" fillId="0" borderId="17" xfId="0" applyNumberFormat="1" applyFont="1" applyBorder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 wrapText="1"/>
    </xf>
    <xf numFmtId="164" fontId="13" fillId="0" borderId="17" xfId="0" applyNumberFormat="1" applyFont="1" applyBorder="1" applyAlignment="1">
      <alignment horizontal="right" vertical="center" wrapText="1"/>
    </xf>
    <xf numFmtId="164" fontId="1" fillId="0" borderId="17" xfId="0" applyNumberFormat="1" applyFont="1" applyBorder="1" applyAlignment="1">
      <alignment horizontal="right" vertical="center" wrapText="1"/>
    </xf>
    <xf numFmtId="165" fontId="16" fillId="0" borderId="2" xfId="0" applyNumberFormat="1" applyFont="1" applyBorder="1" applyAlignment="1">
      <alignment horizontal="left" vertical="center" wrapText="1"/>
    </xf>
    <xf numFmtId="165" fontId="16" fillId="0" borderId="2" xfId="0" applyNumberFormat="1" applyFont="1" applyBorder="1" applyAlignment="1">
      <alignment vertical="center" wrapText="1"/>
    </xf>
    <xf numFmtId="165" fontId="6" fillId="0" borderId="2" xfId="0" applyNumberFormat="1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15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1" fillId="0" borderId="11" xfId="0" applyNumberFormat="1" applyFont="1" applyBorder="1" applyAlignment="1">
      <alignment horizontal="center" vertical="center" wrapText="1"/>
    </xf>
    <xf numFmtId="164" fontId="11" fillId="0" borderId="12" xfId="0" applyNumberFormat="1" applyFont="1" applyBorder="1" applyAlignment="1">
      <alignment horizontal="center" vertical="center" wrapText="1"/>
    </xf>
    <xf numFmtId="164" fontId="11" fillId="0" borderId="13" xfId="0" applyNumberFormat="1" applyFont="1" applyBorder="1" applyAlignment="1">
      <alignment horizontal="center" vertical="center" wrapText="1"/>
    </xf>
    <xf numFmtId="164" fontId="11" fillId="0" borderId="8" xfId="0" applyNumberFormat="1" applyFont="1" applyBorder="1" applyAlignment="1">
      <alignment horizontal="center" vertical="center" wrapText="1"/>
    </xf>
    <xf numFmtId="164" fontId="11" fillId="0" borderId="9" xfId="0" applyNumberFormat="1" applyFont="1" applyBorder="1" applyAlignment="1">
      <alignment horizontal="center" vertical="center" wrapText="1"/>
    </xf>
    <xf numFmtId="164" fontId="11" fillId="0" borderId="10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64" fontId="1" fillId="0" borderId="2" xfId="0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60;&#1110;&#1085;&#1087;&#1083;&#1072;&#1085;/&#1092;&#1110;&#1085;&#1087;&#1083;&#1072;&#1085;%202022/&#1047;&#1074;&#1110;&#1090;%20&#1079;%20&#1092;&#1110;&#1085;&#1072;&#1085;&#1089;&#1086;&#1074;&#1086;&#1075;&#1086;%20&#1087;&#1083;&#1072;&#1085;&#1091;%20&#1062;&#1056;&#1051;%20&#1079;&#1072;%209%20&#1084;&#1110;&#1089;.%20202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ік 2022"/>
      <sheetName val="9 місяців "/>
      <sheetName val="1 півріччя"/>
      <sheetName val="на 01.09.2022 для звіту"/>
      <sheetName val="Лист1"/>
      <sheetName val="Лист2"/>
    </sheetNames>
    <sheetDataSet>
      <sheetData sheetId="0" refreshError="1"/>
      <sheetData sheetId="1" refreshError="1"/>
      <sheetData sheetId="2" refreshError="1"/>
      <sheetData sheetId="3" refreshError="1">
        <row r="36">
          <cell r="I36">
            <v>21778</v>
          </cell>
        </row>
        <row r="50">
          <cell r="L50">
            <v>0</v>
          </cell>
        </row>
        <row r="69">
          <cell r="L69">
            <v>0</v>
          </cell>
        </row>
        <row r="76">
          <cell r="L76">
            <v>0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48"/>
  <sheetViews>
    <sheetView tabSelected="1" zoomScale="110" zoomScaleNormal="110" zoomScaleSheetLayoutView="100" workbookViewId="0">
      <selection activeCell="J3" sqref="J3"/>
    </sheetView>
  </sheetViews>
  <sheetFormatPr defaultColWidth="9.140625" defaultRowHeight="15" x14ac:dyDescent="0.25"/>
  <cols>
    <col min="1" max="1" width="46.42578125" style="26" customWidth="1"/>
    <col min="2" max="2" width="8.42578125" style="26" customWidth="1"/>
    <col min="3" max="3" width="12.140625" style="27" customWidth="1"/>
    <col min="4" max="4" width="15.28515625" style="27" customWidth="1"/>
    <col min="5" max="5" width="13.7109375" style="27" customWidth="1"/>
    <col min="6" max="6" width="12.140625" style="27" customWidth="1"/>
    <col min="7" max="7" width="13.85546875" style="29" customWidth="1"/>
    <col min="8" max="8" width="13.85546875" style="27" customWidth="1"/>
    <col min="9" max="9" width="11.85546875" style="27" customWidth="1"/>
    <col min="10" max="10" width="14.85546875" style="27" customWidth="1"/>
    <col min="11" max="11" width="14" style="26" customWidth="1"/>
    <col min="12" max="12" width="12.28515625" style="26" customWidth="1"/>
    <col min="13" max="16384" width="9.140625" style="26"/>
  </cols>
  <sheetData>
    <row r="1" spans="1:10" ht="15.75" x14ac:dyDescent="0.25">
      <c r="G1" s="28"/>
      <c r="J1" s="32" t="s">
        <v>143</v>
      </c>
    </row>
    <row r="2" spans="1:10" x14ac:dyDescent="0.25">
      <c r="A2" s="37"/>
      <c r="B2" s="37"/>
      <c r="C2" s="34"/>
      <c r="G2" s="28"/>
      <c r="J2" s="31" t="s">
        <v>160</v>
      </c>
    </row>
    <row r="3" spans="1:10" s="4" customFormat="1" x14ac:dyDescent="0.25">
      <c r="A3" s="36" t="s">
        <v>0</v>
      </c>
      <c r="B3" s="36"/>
      <c r="C3" s="1"/>
      <c r="D3" s="2"/>
      <c r="E3" s="30"/>
      <c r="F3" s="1"/>
      <c r="G3" s="3"/>
      <c r="H3" s="107" t="s">
        <v>161</v>
      </c>
      <c r="I3" s="107"/>
      <c r="J3" s="1"/>
    </row>
    <row r="4" spans="1:10" s="4" customFormat="1" ht="26.65" customHeight="1" x14ac:dyDescent="0.25">
      <c r="A4" s="108" t="s">
        <v>155</v>
      </c>
      <c r="B4" s="108"/>
      <c r="C4" s="108"/>
      <c r="D4" s="30"/>
      <c r="E4" s="30"/>
      <c r="F4" s="1"/>
      <c r="G4" s="109"/>
      <c r="H4" s="109"/>
      <c r="I4" s="109"/>
      <c r="J4" s="109"/>
    </row>
    <row r="5" spans="1:10" s="4" customFormat="1" x14ac:dyDescent="0.25">
      <c r="A5" s="110" t="s">
        <v>156</v>
      </c>
      <c r="B5" s="110"/>
      <c r="C5" s="110"/>
      <c r="D5" s="30"/>
      <c r="E5" s="30"/>
      <c r="F5" s="1"/>
      <c r="G5" s="109"/>
      <c r="H5" s="109"/>
      <c r="I5" s="109"/>
      <c r="J5" s="109"/>
    </row>
    <row r="6" spans="1:10" s="4" customFormat="1" x14ac:dyDescent="0.25">
      <c r="A6" s="111" t="s">
        <v>157</v>
      </c>
      <c r="B6" s="111"/>
      <c r="C6" s="111"/>
      <c r="D6" s="30"/>
      <c r="E6" s="30"/>
      <c r="F6" s="1"/>
      <c r="G6" s="1"/>
      <c r="H6" s="1"/>
      <c r="I6" s="1"/>
      <c r="J6" s="1"/>
    </row>
    <row r="7" spans="1:10" s="4" customFormat="1" x14ac:dyDescent="0.25">
      <c r="A7" s="36"/>
      <c r="B7" s="36"/>
      <c r="C7" s="36"/>
      <c r="D7" s="30"/>
      <c r="E7" s="30"/>
      <c r="F7" s="1"/>
      <c r="G7" s="1"/>
      <c r="H7" s="1"/>
      <c r="I7" s="1"/>
      <c r="J7" s="1"/>
    </row>
    <row r="8" spans="1:10" s="4" customFormat="1" ht="14.45" customHeight="1" x14ac:dyDescent="0.25">
      <c r="B8" s="36"/>
      <c r="C8" s="1"/>
      <c r="D8" s="30"/>
      <c r="E8" s="30"/>
      <c r="F8" s="1"/>
      <c r="G8" s="3"/>
      <c r="H8" s="112" t="s">
        <v>1</v>
      </c>
      <c r="I8" s="112"/>
      <c r="J8" s="35" t="s">
        <v>2</v>
      </c>
    </row>
    <row r="9" spans="1:10" s="4" customFormat="1" ht="14.45" customHeight="1" x14ac:dyDescent="0.25">
      <c r="B9" s="36"/>
      <c r="C9" s="1"/>
      <c r="D9" s="30"/>
      <c r="E9" s="30"/>
      <c r="F9" s="1"/>
      <c r="G9" s="3"/>
      <c r="H9" s="112" t="s">
        <v>3</v>
      </c>
      <c r="I9" s="112"/>
      <c r="J9" s="35"/>
    </row>
    <row r="10" spans="1:10" s="4" customFormat="1" ht="14.45" customHeight="1" x14ac:dyDescent="0.25">
      <c r="B10" s="36"/>
      <c r="C10" s="1"/>
      <c r="D10" s="30"/>
      <c r="E10" s="30"/>
      <c r="F10" s="1"/>
      <c r="G10" s="3"/>
      <c r="H10" s="113" t="s">
        <v>4</v>
      </c>
      <c r="I10" s="113"/>
      <c r="J10" s="113"/>
    </row>
    <row r="11" spans="1:10" s="4" customFormat="1" x14ac:dyDescent="0.25">
      <c r="B11" s="36"/>
      <c r="C11" s="1"/>
      <c r="D11" s="30"/>
      <c r="E11" s="30"/>
      <c r="F11" s="1"/>
      <c r="G11" s="3"/>
      <c r="H11" s="1"/>
      <c r="I11" s="1"/>
      <c r="J11" s="1"/>
    </row>
    <row r="12" spans="1:10" s="4" customFormat="1" x14ac:dyDescent="0.25">
      <c r="A12" s="5" t="s">
        <v>5</v>
      </c>
      <c r="B12" s="6">
        <v>2024</v>
      </c>
      <c r="C12" s="7"/>
      <c r="D12" s="7"/>
      <c r="E12" s="7"/>
      <c r="F12" s="7"/>
      <c r="G12" s="8"/>
      <c r="H12" s="9"/>
      <c r="I12" s="113" t="s">
        <v>6</v>
      </c>
      <c r="J12" s="113"/>
    </row>
    <row r="13" spans="1:10" s="4" customFormat="1" ht="27.95" customHeight="1" x14ac:dyDescent="0.25">
      <c r="A13" s="10" t="s">
        <v>7</v>
      </c>
      <c r="B13" s="103" t="s">
        <v>8</v>
      </c>
      <c r="C13" s="103"/>
      <c r="D13" s="103"/>
      <c r="E13" s="103"/>
      <c r="F13" s="103"/>
      <c r="G13" s="103"/>
      <c r="H13" s="104"/>
      <c r="I13" s="11" t="s">
        <v>9</v>
      </c>
      <c r="J13" s="35" t="s">
        <v>10</v>
      </c>
    </row>
    <row r="14" spans="1:10" s="4" customFormat="1" ht="15" customHeight="1" x14ac:dyDescent="0.25">
      <c r="A14" s="10" t="s">
        <v>11</v>
      </c>
      <c r="B14" s="103" t="s">
        <v>12</v>
      </c>
      <c r="C14" s="103"/>
      <c r="D14" s="103"/>
      <c r="E14" s="103"/>
      <c r="F14" s="103"/>
      <c r="G14" s="8"/>
      <c r="H14" s="7"/>
      <c r="I14" s="11" t="s">
        <v>13</v>
      </c>
      <c r="J14" s="35"/>
    </row>
    <row r="15" spans="1:10" s="4" customFormat="1" ht="15" customHeight="1" x14ac:dyDescent="0.25">
      <c r="A15" s="10" t="s">
        <v>14</v>
      </c>
      <c r="B15" s="103" t="s">
        <v>15</v>
      </c>
      <c r="C15" s="103"/>
      <c r="D15" s="103"/>
      <c r="E15" s="103"/>
      <c r="F15" s="103"/>
      <c r="G15" s="103"/>
      <c r="H15" s="7"/>
      <c r="I15" s="11" t="s">
        <v>16</v>
      </c>
      <c r="J15" s="35"/>
    </row>
    <row r="16" spans="1:10" s="4" customFormat="1" ht="15" customHeight="1" x14ac:dyDescent="0.25">
      <c r="A16" s="10" t="s">
        <v>17</v>
      </c>
      <c r="B16" s="103" t="s">
        <v>18</v>
      </c>
      <c r="C16" s="103"/>
      <c r="D16" s="103"/>
      <c r="E16" s="103"/>
      <c r="F16" s="103"/>
      <c r="G16" s="103"/>
      <c r="H16" s="104"/>
      <c r="I16" s="11" t="s">
        <v>19</v>
      </c>
      <c r="J16" s="35"/>
    </row>
    <row r="17" spans="1:15" s="4" customFormat="1" ht="15" customHeight="1" x14ac:dyDescent="0.25">
      <c r="A17" s="10" t="s">
        <v>20</v>
      </c>
      <c r="B17" s="103" t="s">
        <v>21</v>
      </c>
      <c r="C17" s="103"/>
      <c r="D17" s="103"/>
      <c r="E17" s="103"/>
      <c r="F17" s="103"/>
      <c r="G17" s="103"/>
      <c r="H17" s="104"/>
      <c r="I17" s="11" t="s">
        <v>22</v>
      </c>
      <c r="J17" s="35"/>
    </row>
    <row r="18" spans="1:15" s="4" customFormat="1" ht="15" customHeight="1" x14ac:dyDescent="0.25">
      <c r="A18" s="10" t="s">
        <v>23</v>
      </c>
      <c r="B18" s="103" t="s">
        <v>24</v>
      </c>
      <c r="C18" s="103"/>
      <c r="D18" s="103"/>
      <c r="E18" s="103"/>
      <c r="F18" s="103"/>
      <c r="G18" s="12"/>
      <c r="H18" s="13"/>
      <c r="I18" s="11" t="s">
        <v>25</v>
      </c>
      <c r="J18" s="35" t="s">
        <v>26</v>
      </c>
    </row>
    <row r="19" spans="1:15" s="4" customFormat="1" ht="36" customHeight="1" x14ac:dyDescent="0.25">
      <c r="A19" s="10" t="s">
        <v>27</v>
      </c>
      <c r="B19" s="103" t="s">
        <v>28</v>
      </c>
      <c r="C19" s="103"/>
      <c r="D19" s="103"/>
      <c r="E19" s="103"/>
      <c r="F19" s="103"/>
      <c r="G19" s="14"/>
      <c r="H19" s="15"/>
      <c r="I19" s="16" t="s">
        <v>29</v>
      </c>
      <c r="J19" s="17" t="s">
        <v>2</v>
      </c>
    </row>
    <row r="20" spans="1:15" s="4" customFormat="1" ht="36" x14ac:dyDescent="0.25">
      <c r="A20" s="10" t="s">
        <v>30</v>
      </c>
      <c r="B20" s="103" t="s">
        <v>31</v>
      </c>
      <c r="C20" s="103"/>
      <c r="D20" s="103"/>
      <c r="E20" s="103"/>
      <c r="F20" s="103"/>
      <c r="G20" s="14"/>
      <c r="H20" s="15"/>
      <c r="I20" s="16" t="s">
        <v>32</v>
      </c>
      <c r="J20" s="18"/>
    </row>
    <row r="21" spans="1:15" s="4" customFormat="1" ht="14.45" customHeight="1" x14ac:dyDescent="0.25">
      <c r="A21" s="10" t="s">
        <v>33</v>
      </c>
      <c r="B21" s="103">
        <v>387</v>
      </c>
      <c r="C21" s="103"/>
      <c r="D21" s="103"/>
      <c r="E21" s="103"/>
      <c r="F21" s="103"/>
      <c r="G21" s="12"/>
      <c r="H21" s="19"/>
      <c r="I21" s="19"/>
      <c r="J21" s="20"/>
    </row>
    <row r="22" spans="1:15" s="4" customFormat="1" ht="15" customHeight="1" x14ac:dyDescent="0.25">
      <c r="A22" s="10" t="s">
        <v>34</v>
      </c>
      <c r="B22" s="103" t="s">
        <v>35</v>
      </c>
      <c r="C22" s="103"/>
      <c r="D22" s="103"/>
      <c r="E22" s="103"/>
      <c r="F22" s="103"/>
      <c r="G22" s="103"/>
      <c r="H22" s="7"/>
      <c r="I22" s="7"/>
      <c r="J22" s="9"/>
    </row>
    <row r="23" spans="1:15" s="4" customFormat="1" ht="15" customHeight="1" x14ac:dyDescent="0.25">
      <c r="A23" s="10" t="s">
        <v>36</v>
      </c>
      <c r="B23" s="103"/>
      <c r="C23" s="103"/>
      <c r="D23" s="103"/>
      <c r="E23" s="103"/>
      <c r="F23" s="103"/>
      <c r="G23" s="21"/>
      <c r="H23" s="19"/>
      <c r="I23" s="19"/>
      <c r="J23" s="20"/>
    </row>
    <row r="24" spans="1:15" s="4" customFormat="1" ht="15" customHeight="1" x14ac:dyDescent="0.25">
      <c r="A24" s="10" t="s">
        <v>37</v>
      </c>
      <c r="B24" s="103" t="s">
        <v>38</v>
      </c>
      <c r="C24" s="103"/>
      <c r="D24" s="103"/>
      <c r="E24" s="103"/>
      <c r="F24" s="103"/>
      <c r="G24" s="103"/>
      <c r="H24" s="7"/>
      <c r="I24" s="7"/>
      <c r="J24" s="9"/>
    </row>
    <row r="25" spans="1:15" s="4" customFormat="1" ht="10.15" customHeight="1" x14ac:dyDescent="0.25">
      <c r="C25" s="1"/>
      <c r="D25" s="30"/>
      <c r="E25" s="30"/>
      <c r="F25" s="30"/>
      <c r="G25" s="3"/>
      <c r="H25" s="1"/>
      <c r="I25" s="1"/>
      <c r="J25" s="1"/>
    </row>
    <row r="26" spans="1:15" s="4" customFormat="1" ht="20.25" x14ac:dyDescent="0.25">
      <c r="A26" s="105" t="s">
        <v>159</v>
      </c>
      <c r="B26" s="105"/>
      <c r="C26" s="105"/>
      <c r="D26" s="105"/>
      <c r="E26" s="105"/>
      <c r="F26" s="105"/>
      <c r="G26" s="105"/>
      <c r="H26" s="105"/>
      <c r="I26" s="105"/>
      <c r="J26" s="105"/>
    </row>
    <row r="27" spans="1:15" s="4" customFormat="1" ht="12.75" customHeight="1" thickBot="1" x14ac:dyDescent="0.3">
      <c r="B27" s="22"/>
      <c r="C27" s="23"/>
      <c r="D27" s="24"/>
      <c r="E27" s="24"/>
      <c r="F27" s="24"/>
      <c r="G27" s="25"/>
      <c r="H27" s="24"/>
      <c r="I27" s="24"/>
      <c r="J27" s="24" t="s">
        <v>39</v>
      </c>
    </row>
    <row r="28" spans="1:15" ht="23.25" customHeight="1" thickBot="1" x14ac:dyDescent="0.3">
      <c r="A28" s="114" t="s">
        <v>40</v>
      </c>
      <c r="B28" s="114" t="s">
        <v>41</v>
      </c>
      <c r="C28" s="100" t="s">
        <v>154</v>
      </c>
      <c r="D28" s="101"/>
      <c r="E28" s="101"/>
      <c r="F28" s="102"/>
      <c r="G28" s="97" t="s">
        <v>42</v>
      </c>
      <c r="H28" s="98"/>
      <c r="I28" s="98"/>
      <c r="J28" s="99"/>
    </row>
    <row r="29" spans="1:15" ht="30.75" thickBot="1" x14ac:dyDescent="0.3">
      <c r="A29" s="115"/>
      <c r="B29" s="115"/>
      <c r="C29" s="38" t="s">
        <v>43</v>
      </c>
      <c r="D29" s="39" t="s">
        <v>44</v>
      </c>
      <c r="E29" s="39" t="s">
        <v>45</v>
      </c>
      <c r="F29" s="39" t="s">
        <v>46</v>
      </c>
      <c r="G29" s="39" t="s">
        <v>43</v>
      </c>
      <c r="H29" s="17" t="s">
        <v>44</v>
      </c>
      <c r="I29" s="17" t="s">
        <v>45</v>
      </c>
      <c r="J29" s="17" t="s">
        <v>46</v>
      </c>
    </row>
    <row r="30" spans="1:15" ht="15.75" thickBot="1" x14ac:dyDescent="0.3">
      <c r="A30" s="40">
        <v>1</v>
      </c>
      <c r="B30" s="40">
        <v>2</v>
      </c>
      <c r="C30" s="41">
        <v>3</v>
      </c>
      <c r="D30" s="41">
        <v>4</v>
      </c>
      <c r="E30" s="41">
        <v>5</v>
      </c>
      <c r="F30" s="41">
        <v>6</v>
      </c>
      <c r="G30" s="41">
        <v>7</v>
      </c>
      <c r="H30" s="42">
        <v>8</v>
      </c>
      <c r="I30" s="42">
        <v>9</v>
      </c>
      <c r="J30" s="43">
        <v>10</v>
      </c>
    </row>
    <row r="31" spans="1:15" ht="15.75" thickBot="1" x14ac:dyDescent="0.3">
      <c r="A31" s="89" t="s">
        <v>47</v>
      </c>
      <c r="B31" s="90"/>
      <c r="C31" s="90"/>
      <c r="D31" s="90"/>
      <c r="E31" s="90"/>
      <c r="F31" s="90"/>
      <c r="G31" s="90"/>
      <c r="H31" s="90"/>
      <c r="I31" s="90"/>
      <c r="J31" s="91"/>
    </row>
    <row r="32" spans="1:15" ht="35.25" customHeight="1" thickBot="1" x14ac:dyDescent="0.35">
      <c r="A32" s="92" t="s">
        <v>48</v>
      </c>
      <c r="B32" s="93"/>
      <c r="C32" s="93"/>
      <c r="D32" s="93"/>
      <c r="E32" s="93"/>
      <c r="F32" s="93"/>
      <c r="G32" s="93"/>
      <c r="H32" s="93"/>
      <c r="I32" s="93"/>
      <c r="J32" s="94"/>
      <c r="K32" s="95"/>
      <c r="L32" s="96"/>
      <c r="M32" s="96"/>
      <c r="N32" s="96"/>
      <c r="O32" s="96"/>
    </row>
    <row r="33" spans="1:12" ht="29.25" thickBot="1" x14ac:dyDescent="0.35">
      <c r="A33" s="44" t="s">
        <v>49</v>
      </c>
      <c r="B33" s="45">
        <v>1010</v>
      </c>
      <c r="C33" s="46">
        <f>C34+C35</f>
        <v>24849.3</v>
      </c>
      <c r="D33" s="47">
        <f>D34+D35</f>
        <v>25129.599999999999</v>
      </c>
      <c r="E33" s="82">
        <f t="shared" ref="E33:E44" si="0">D33-C33</f>
        <v>280.29999999999927</v>
      </c>
      <c r="F33" s="82">
        <f t="shared" ref="F33:F38" si="1">100-ROUND(D33/C33*100,1)</f>
        <v>-1.0999999999999943</v>
      </c>
      <c r="G33" s="47">
        <f>G34+G35</f>
        <v>97357.9</v>
      </c>
      <c r="H33" s="47">
        <f>H34+H35</f>
        <v>102593.8</v>
      </c>
      <c r="I33" s="82">
        <f>H33-G33</f>
        <v>5235.9000000000087</v>
      </c>
      <c r="J33" s="82">
        <f>100-ROUND(H33/G33*100,1)</f>
        <v>-5.4000000000000057</v>
      </c>
      <c r="K33" s="48"/>
      <c r="L33" s="49"/>
    </row>
    <row r="34" spans="1:12" ht="30.75" thickBot="1" x14ac:dyDescent="0.35">
      <c r="A34" s="50" t="s">
        <v>50</v>
      </c>
      <c r="B34" s="45"/>
      <c r="C34" s="51">
        <v>22974.3</v>
      </c>
      <c r="D34" s="52">
        <v>24707.599999999999</v>
      </c>
      <c r="E34" s="73">
        <f t="shared" si="0"/>
        <v>1733.2999999999993</v>
      </c>
      <c r="F34" s="73">
        <f t="shared" si="1"/>
        <v>-7.5</v>
      </c>
      <c r="G34" s="52">
        <v>89857.9</v>
      </c>
      <c r="H34" s="52">
        <v>95119.1</v>
      </c>
      <c r="I34" s="73">
        <f>H34-G34</f>
        <v>5261.2000000000116</v>
      </c>
      <c r="J34" s="82">
        <f t="shared" ref="J34:J52" si="2">100-ROUND(H34/G34*100,1)</f>
        <v>-5.9000000000000057</v>
      </c>
      <c r="K34" s="53"/>
      <c r="L34" s="33"/>
    </row>
    <row r="35" spans="1:12" ht="45.75" thickBot="1" x14ac:dyDescent="0.35">
      <c r="A35" s="50" t="s">
        <v>51</v>
      </c>
      <c r="B35" s="45"/>
      <c r="C35" s="51">
        <v>1875</v>
      </c>
      <c r="D35" s="52">
        <v>422</v>
      </c>
      <c r="E35" s="73">
        <f t="shared" si="0"/>
        <v>-1453</v>
      </c>
      <c r="F35" s="73">
        <f t="shared" si="1"/>
        <v>77.5</v>
      </c>
      <c r="G35" s="52">
        <v>7500</v>
      </c>
      <c r="H35" s="52">
        <v>7474.7</v>
      </c>
      <c r="I35" s="73">
        <f t="shared" ref="I35:I54" si="3">H35-G35</f>
        <v>-25.300000000000182</v>
      </c>
      <c r="J35" s="82">
        <f t="shared" si="2"/>
        <v>0.29999999999999716</v>
      </c>
      <c r="K35" s="53"/>
      <c r="L35" s="33"/>
    </row>
    <row r="36" spans="1:12" ht="29.25" thickBot="1" x14ac:dyDescent="0.35">
      <c r="A36" s="54" t="s">
        <v>52</v>
      </c>
      <c r="B36" s="45"/>
      <c r="C36" s="46">
        <f>C37+C44</f>
        <v>4490.3</v>
      </c>
      <c r="D36" s="47">
        <f>D37+D44</f>
        <v>14781.2</v>
      </c>
      <c r="E36" s="82">
        <f t="shared" si="0"/>
        <v>10290.900000000001</v>
      </c>
      <c r="F36" s="82">
        <f t="shared" si="1"/>
        <v>-229.2</v>
      </c>
      <c r="G36" s="47">
        <f>G37+G44</f>
        <v>15000</v>
      </c>
      <c r="H36" s="47">
        <f>H37+H44</f>
        <v>26180.62</v>
      </c>
      <c r="I36" s="82">
        <f t="shared" ref="I36" si="4">I37+I39</f>
        <v>11003.579999999998</v>
      </c>
      <c r="J36" s="82">
        <f t="shared" si="2"/>
        <v>-74.5</v>
      </c>
      <c r="K36" s="53"/>
      <c r="L36" s="53"/>
    </row>
    <row r="37" spans="1:12" ht="66.75" customHeight="1" thickBot="1" x14ac:dyDescent="0.35">
      <c r="A37" s="55" t="s">
        <v>146</v>
      </c>
      <c r="B37" s="45">
        <v>1020</v>
      </c>
      <c r="C37" s="56">
        <f>C38+C39+C40+C41+C42+C43</f>
        <v>4490.3</v>
      </c>
      <c r="D37" s="47">
        <f>D38+D39+D40</f>
        <v>14781.2</v>
      </c>
      <c r="E37" s="82">
        <f t="shared" si="0"/>
        <v>10290.900000000001</v>
      </c>
      <c r="F37" s="82">
        <f t="shared" si="1"/>
        <v>-229.2</v>
      </c>
      <c r="G37" s="47">
        <f>G38+G39+G40+G41+G42+G43</f>
        <v>15000</v>
      </c>
      <c r="H37" s="47">
        <f>H38+H39+H40</f>
        <v>21739.489999999998</v>
      </c>
      <c r="I37" s="82">
        <f>H37-G37</f>
        <v>6739.489999999998</v>
      </c>
      <c r="J37" s="82">
        <f t="shared" si="2"/>
        <v>-44.900000000000006</v>
      </c>
      <c r="K37" s="48"/>
      <c r="L37" s="49"/>
    </row>
    <row r="38" spans="1:12" ht="23.25" customHeight="1" thickBot="1" x14ac:dyDescent="0.35">
      <c r="A38" s="57" t="s">
        <v>53</v>
      </c>
      <c r="B38" s="45"/>
      <c r="C38" s="51">
        <v>4490.3</v>
      </c>
      <c r="D38" s="52">
        <v>9419.1</v>
      </c>
      <c r="E38" s="73">
        <f t="shared" si="0"/>
        <v>4928.8</v>
      </c>
      <c r="F38" s="73">
        <f t="shared" si="1"/>
        <v>-109.80000000000001</v>
      </c>
      <c r="G38" s="52">
        <v>15000</v>
      </c>
      <c r="H38" s="52">
        <v>16377.4</v>
      </c>
      <c r="I38" s="73">
        <f t="shared" si="3"/>
        <v>1377.3999999999996</v>
      </c>
      <c r="J38" s="82">
        <f t="shared" si="2"/>
        <v>-9.2000000000000028</v>
      </c>
      <c r="K38" s="53"/>
      <c r="L38" s="33"/>
    </row>
    <row r="39" spans="1:12" ht="26.25" thickBot="1" x14ac:dyDescent="0.35">
      <c r="A39" s="59" t="s">
        <v>151</v>
      </c>
      <c r="B39" s="45"/>
      <c r="C39" s="51">
        <v>0</v>
      </c>
      <c r="D39" s="52">
        <v>4264.1000000000004</v>
      </c>
      <c r="E39" s="73">
        <f t="shared" si="0"/>
        <v>4264.1000000000004</v>
      </c>
      <c r="F39" s="73">
        <v>0</v>
      </c>
      <c r="G39" s="47">
        <v>0</v>
      </c>
      <c r="H39" s="52">
        <v>4264.09</v>
      </c>
      <c r="I39" s="73">
        <f t="shared" si="3"/>
        <v>4264.09</v>
      </c>
      <c r="J39" s="82">
        <v>0</v>
      </c>
      <c r="K39" s="53"/>
      <c r="L39" s="33"/>
    </row>
    <row r="40" spans="1:12" ht="26.25" thickBot="1" x14ac:dyDescent="0.3">
      <c r="A40" s="88" t="s">
        <v>153</v>
      </c>
      <c r="B40" s="45"/>
      <c r="C40" s="51">
        <v>0</v>
      </c>
      <c r="D40" s="52">
        <v>1098</v>
      </c>
      <c r="E40" s="73">
        <f t="shared" si="0"/>
        <v>1098</v>
      </c>
      <c r="F40" s="73">
        <v>0</v>
      </c>
      <c r="G40" s="47">
        <v>0</v>
      </c>
      <c r="H40" s="52">
        <v>1098</v>
      </c>
      <c r="I40" s="73">
        <f t="shared" si="3"/>
        <v>1098</v>
      </c>
      <c r="J40" s="82">
        <v>0</v>
      </c>
    </row>
    <row r="41" spans="1:12" ht="26.25" hidden="1" thickBot="1" x14ac:dyDescent="0.3">
      <c r="A41" s="57" t="s">
        <v>54</v>
      </c>
      <c r="B41" s="45"/>
      <c r="C41" s="51">
        <v>0</v>
      </c>
      <c r="D41" s="52">
        <v>0</v>
      </c>
      <c r="E41" s="73">
        <f t="shared" si="0"/>
        <v>0</v>
      </c>
      <c r="F41" s="73">
        <v>0</v>
      </c>
      <c r="G41" s="47">
        <v>0</v>
      </c>
      <c r="H41" s="52">
        <v>0</v>
      </c>
      <c r="I41" s="73">
        <f t="shared" si="3"/>
        <v>0</v>
      </c>
      <c r="J41" s="82">
        <v>0</v>
      </c>
    </row>
    <row r="42" spans="1:12" ht="26.25" hidden="1" thickBot="1" x14ac:dyDescent="0.3">
      <c r="A42" s="59" t="s">
        <v>55</v>
      </c>
      <c r="B42" s="45"/>
      <c r="C42" s="51">
        <v>0</v>
      </c>
      <c r="D42" s="52">
        <v>0</v>
      </c>
      <c r="E42" s="73">
        <f t="shared" si="0"/>
        <v>0</v>
      </c>
      <c r="F42" s="73">
        <v>0</v>
      </c>
      <c r="G42" s="47">
        <v>0</v>
      </c>
      <c r="H42" s="52">
        <v>0</v>
      </c>
      <c r="I42" s="73">
        <f>H42-G42</f>
        <v>0</v>
      </c>
      <c r="J42" s="82">
        <v>0</v>
      </c>
    </row>
    <row r="43" spans="1:12" ht="20.25" hidden="1" customHeight="1" thickBot="1" x14ac:dyDescent="0.3">
      <c r="A43" s="60" t="s">
        <v>139</v>
      </c>
      <c r="B43" s="45"/>
      <c r="C43" s="51">
        <v>0</v>
      </c>
      <c r="D43" s="52">
        <v>0</v>
      </c>
      <c r="E43" s="73">
        <f t="shared" si="0"/>
        <v>0</v>
      </c>
      <c r="F43" s="73">
        <v>0</v>
      </c>
      <c r="G43" s="47">
        <v>0</v>
      </c>
      <c r="H43" s="52">
        <v>0</v>
      </c>
      <c r="I43" s="73">
        <f>H43-G43</f>
        <v>0</v>
      </c>
      <c r="J43" s="82">
        <v>0</v>
      </c>
    </row>
    <row r="44" spans="1:12" ht="45.75" thickBot="1" x14ac:dyDescent="0.3">
      <c r="A44" s="61" t="s">
        <v>150</v>
      </c>
      <c r="B44" s="45">
        <v>1021</v>
      </c>
      <c r="C44" s="46">
        <v>0</v>
      </c>
      <c r="D44" s="47">
        <f>D45+D47</f>
        <v>0</v>
      </c>
      <c r="E44" s="82">
        <f t="shared" si="0"/>
        <v>0</v>
      </c>
      <c r="F44" s="82">
        <v>0</v>
      </c>
      <c r="G44" s="47">
        <v>0</v>
      </c>
      <c r="H44" s="47">
        <f>H46</f>
        <v>4441.13</v>
      </c>
      <c r="I44" s="82">
        <f t="shared" ref="I44:I50" si="5">H44-G44</f>
        <v>4441.13</v>
      </c>
      <c r="J44" s="82">
        <v>0</v>
      </c>
    </row>
    <row r="45" spans="1:12" ht="26.25" hidden="1" thickBot="1" x14ac:dyDescent="0.3">
      <c r="A45" s="86" t="s">
        <v>151</v>
      </c>
      <c r="B45" s="45"/>
      <c r="C45" s="51">
        <v>0</v>
      </c>
      <c r="D45" s="52">
        <v>0</v>
      </c>
      <c r="E45" s="82">
        <v>0</v>
      </c>
      <c r="F45" s="82">
        <v>0</v>
      </c>
      <c r="G45" s="47">
        <v>0</v>
      </c>
      <c r="H45" s="52"/>
      <c r="I45" s="73">
        <f t="shared" si="5"/>
        <v>0</v>
      </c>
      <c r="J45" s="82">
        <v>0</v>
      </c>
    </row>
    <row r="46" spans="1:12" ht="19.5" thickBot="1" x14ac:dyDescent="0.3">
      <c r="A46" s="58" t="s">
        <v>152</v>
      </c>
      <c r="B46" s="45"/>
      <c r="C46" s="51">
        <v>0</v>
      </c>
      <c r="D46" s="52">
        <v>0</v>
      </c>
      <c r="E46" s="73">
        <f>D46-C46</f>
        <v>0</v>
      </c>
      <c r="F46" s="73">
        <v>0</v>
      </c>
      <c r="G46" s="47">
        <v>0</v>
      </c>
      <c r="H46" s="52">
        <v>4441.13</v>
      </c>
      <c r="I46" s="73">
        <f t="shared" si="5"/>
        <v>4441.13</v>
      </c>
      <c r="J46" s="82">
        <v>0</v>
      </c>
    </row>
    <row r="47" spans="1:12" ht="26.25" hidden="1" thickBot="1" x14ac:dyDescent="0.35">
      <c r="A47" s="87" t="s">
        <v>153</v>
      </c>
      <c r="B47" s="45"/>
      <c r="C47" s="51">
        <v>0</v>
      </c>
      <c r="D47" s="52">
        <v>0</v>
      </c>
      <c r="E47" s="73">
        <v>0</v>
      </c>
      <c r="F47" s="73">
        <v>0</v>
      </c>
      <c r="G47" s="47">
        <v>0</v>
      </c>
      <c r="H47" s="52">
        <v>0</v>
      </c>
      <c r="I47" s="73">
        <f t="shared" si="5"/>
        <v>0</v>
      </c>
      <c r="J47" s="82">
        <v>0</v>
      </c>
      <c r="K47" s="53"/>
      <c r="L47" s="53"/>
    </row>
    <row r="48" spans="1:12" ht="19.5" thickBot="1" x14ac:dyDescent="0.35">
      <c r="A48" s="62" t="s">
        <v>56</v>
      </c>
      <c r="B48" s="63">
        <v>1030</v>
      </c>
      <c r="C48" s="46">
        <f>C49+C50</f>
        <v>0</v>
      </c>
      <c r="D48" s="47">
        <f>D49+D50</f>
        <v>0</v>
      </c>
      <c r="E48" s="82">
        <f>D48-C48</f>
        <v>0</v>
      </c>
      <c r="F48" s="82">
        <v>0</v>
      </c>
      <c r="G48" s="47">
        <v>0</v>
      </c>
      <c r="H48" s="47">
        <f>H49+H50</f>
        <v>0</v>
      </c>
      <c r="I48" s="82">
        <f t="shared" si="5"/>
        <v>0</v>
      </c>
      <c r="J48" s="82">
        <v>0</v>
      </c>
      <c r="K48" s="53"/>
      <c r="L48" s="53"/>
    </row>
    <row r="49" spans="1:14" ht="39" hidden="1" thickBot="1" x14ac:dyDescent="0.35">
      <c r="A49" s="64" t="s">
        <v>57</v>
      </c>
      <c r="B49" s="45">
        <v>1031</v>
      </c>
      <c r="C49" s="51">
        <v>0</v>
      </c>
      <c r="D49" s="52">
        <v>0</v>
      </c>
      <c r="E49" s="73">
        <f>D49-C49</f>
        <v>0</v>
      </c>
      <c r="F49" s="73" t="e">
        <f>100-ROUND(D49/C49*100,1)</f>
        <v>#DIV/0!</v>
      </c>
      <c r="G49" s="47"/>
      <c r="H49" s="52">
        <v>0</v>
      </c>
      <c r="I49" s="73">
        <f t="shared" si="5"/>
        <v>0</v>
      </c>
      <c r="J49" s="82" t="e">
        <f t="shared" ref="J49:J50" si="6">100-ROUND(H49/G49*100,1)</f>
        <v>#DIV/0!</v>
      </c>
      <c r="K49" s="53"/>
      <c r="L49" s="53"/>
    </row>
    <row r="50" spans="1:14" ht="19.5" hidden="1" thickBot="1" x14ac:dyDescent="0.35">
      <c r="A50" s="65" t="s">
        <v>58</v>
      </c>
      <c r="B50" s="45">
        <v>1032</v>
      </c>
      <c r="C50" s="51">
        <v>0</v>
      </c>
      <c r="D50" s="52">
        <v>0</v>
      </c>
      <c r="E50" s="73">
        <f>D50-C50</f>
        <v>0</v>
      </c>
      <c r="F50" s="73" t="e">
        <f>100-ROUND(D50/C50*100,1)</f>
        <v>#DIV/0!</v>
      </c>
      <c r="G50" s="47"/>
      <c r="H50" s="52">
        <v>0</v>
      </c>
      <c r="I50" s="73">
        <f t="shared" si="5"/>
        <v>0</v>
      </c>
      <c r="J50" s="82" t="e">
        <f t="shared" si="6"/>
        <v>#DIV/0!</v>
      </c>
      <c r="K50" s="53"/>
      <c r="L50" s="53"/>
    </row>
    <row r="51" spans="1:14" ht="19.5" thickBot="1" x14ac:dyDescent="0.35">
      <c r="A51" s="44" t="s">
        <v>59</v>
      </c>
      <c r="B51" s="45">
        <v>1040</v>
      </c>
      <c r="C51" s="46">
        <f>C52+C53+C54+C55</f>
        <v>85</v>
      </c>
      <c r="D51" s="47">
        <f>D52+D55+D54+D53</f>
        <v>338.09999999999997</v>
      </c>
      <c r="E51" s="82">
        <f>D51-C51</f>
        <v>253.09999999999997</v>
      </c>
      <c r="F51" s="82">
        <f>100-ROUND(D51/C51*100,1)</f>
        <v>-297.8</v>
      </c>
      <c r="G51" s="47">
        <f>G52+G53+G54+G55</f>
        <v>340</v>
      </c>
      <c r="H51" s="47">
        <f>SUM(H52:H55)</f>
        <v>666.8</v>
      </c>
      <c r="I51" s="82">
        <f t="shared" si="3"/>
        <v>326.79999999999995</v>
      </c>
      <c r="J51" s="82">
        <f>100-ROUND(H51/G51*100,1)</f>
        <v>-96.1</v>
      </c>
      <c r="K51" s="48"/>
      <c r="L51" s="49"/>
    </row>
    <row r="52" spans="1:14" ht="19.5" thickBot="1" x14ac:dyDescent="0.35">
      <c r="A52" s="50" t="s">
        <v>60</v>
      </c>
      <c r="B52" s="45">
        <v>1041</v>
      </c>
      <c r="C52" s="51">
        <v>85</v>
      </c>
      <c r="D52" s="52">
        <v>323.39999999999998</v>
      </c>
      <c r="E52" s="73">
        <f>D52-C52</f>
        <v>238.39999999999998</v>
      </c>
      <c r="F52" s="73">
        <f>100-ROUND(D52/C52*100,1)</f>
        <v>-280.5</v>
      </c>
      <c r="G52" s="47">
        <v>340</v>
      </c>
      <c r="H52" s="52">
        <v>561.29999999999995</v>
      </c>
      <c r="I52" s="73">
        <f t="shared" si="3"/>
        <v>221.29999999999995</v>
      </c>
      <c r="J52" s="73">
        <f t="shared" si="2"/>
        <v>-65.099999999999994</v>
      </c>
      <c r="K52" s="53"/>
      <c r="L52" s="33"/>
    </row>
    <row r="53" spans="1:14" ht="19.5" thickBot="1" x14ac:dyDescent="0.35">
      <c r="A53" s="50" t="s">
        <v>61</v>
      </c>
      <c r="B53" s="45">
        <v>1042</v>
      </c>
      <c r="C53" s="51">
        <v>0</v>
      </c>
      <c r="D53" s="52">
        <v>0</v>
      </c>
      <c r="E53" s="73">
        <v>0</v>
      </c>
      <c r="F53" s="73">
        <v>0</v>
      </c>
      <c r="G53" s="47">
        <f>'[36]на 01.09.2022 для звіту'!L50</f>
        <v>0</v>
      </c>
      <c r="H53" s="52">
        <v>0</v>
      </c>
      <c r="I53" s="73">
        <f t="shared" si="3"/>
        <v>0</v>
      </c>
      <c r="J53" s="73">
        <v>0</v>
      </c>
      <c r="K53" s="53"/>
      <c r="L53" s="53"/>
    </row>
    <row r="54" spans="1:14" ht="27" customHeight="1" thickBot="1" x14ac:dyDescent="0.35">
      <c r="A54" s="50" t="s">
        <v>62</v>
      </c>
      <c r="B54" s="45">
        <v>1043</v>
      </c>
      <c r="C54" s="51">
        <v>0</v>
      </c>
      <c r="D54" s="52">
        <v>14.7</v>
      </c>
      <c r="E54" s="73">
        <f>D54-C54</f>
        <v>14.7</v>
      </c>
      <c r="F54" s="73">
        <v>100</v>
      </c>
      <c r="G54" s="47">
        <v>0</v>
      </c>
      <c r="H54" s="52">
        <v>105.5</v>
      </c>
      <c r="I54" s="73">
        <f t="shared" si="3"/>
        <v>105.5</v>
      </c>
      <c r="J54" s="73">
        <v>100</v>
      </c>
      <c r="K54" s="53"/>
      <c r="L54" s="33"/>
    </row>
    <row r="55" spans="1:14" ht="19.5" thickBot="1" x14ac:dyDescent="0.35">
      <c r="A55" s="50" t="s">
        <v>63</v>
      </c>
      <c r="B55" s="45">
        <v>1044</v>
      </c>
      <c r="C55" s="51"/>
      <c r="D55" s="52"/>
      <c r="E55" s="73"/>
      <c r="F55" s="73"/>
      <c r="G55" s="47"/>
      <c r="H55" s="52"/>
      <c r="I55" s="73"/>
      <c r="J55" s="73"/>
      <c r="K55" s="53"/>
      <c r="L55" s="53"/>
    </row>
    <row r="56" spans="1:14" ht="45.75" thickBot="1" x14ac:dyDescent="0.35">
      <c r="A56" s="66" t="s">
        <v>147</v>
      </c>
      <c r="B56" s="45">
        <v>1045</v>
      </c>
      <c r="C56" s="51"/>
      <c r="D56" s="47">
        <v>229.7</v>
      </c>
      <c r="E56" s="82"/>
      <c r="F56" s="82"/>
      <c r="G56" s="47">
        <v>0</v>
      </c>
      <c r="H56" s="47">
        <v>229.7</v>
      </c>
      <c r="I56" s="82"/>
      <c r="J56" s="82"/>
      <c r="K56" s="53"/>
      <c r="L56" s="53"/>
    </row>
    <row r="57" spans="1:14" ht="19.5" thickBot="1" x14ac:dyDescent="0.3">
      <c r="A57" s="92" t="s">
        <v>140</v>
      </c>
      <c r="B57" s="93"/>
      <c r="C57" s="93"/>
      <c r="D57" s="93"/>
      <c r="E57" s="93"/>
      <c r="F57" s="93"/>
      <c r="G57" s="93"/>
      <c r="H57" s="93"/>
      <c r="I57" s="93"/>
      <c r="J57" s="94"/>
    </row>
    <row r="58" spans="1:14" ht="19.5" thickBot="1" x14ac:dyDescent="0.35">
      <c r="A58" s="66" t="s">
        <v>64</v>
      </c>
      <c r="B58" s="45">
        <v>1050</v>
      </c>
      <c r="C58" s="67">
        <v>16944.5</v>
      </c>
      <c r="D58" s="52">
        <v>13308.4</v>
      </c>
      <c r="E58" s="73">
        <f t="shared" ref="E58:E70" si="7">D58-C58</f>
        <v>-3636.1000000000004</v>
      </c>
      <c r="F58" s="73">
        <f t="shared" ref="F58:F70" si="8">100-ROUND(D58/C58*100,1)</f>
        <v>21.5</v>
      </c>
      <c r="G58" s="47">
        <v>66357.2</v>
      </c>
      <c r="H58" s="52">
        <v>57931.8</v>
      </c>
      <c r="I58" s="73">
        <f>H58-G58</f>
        <v>-8425.3999999999942</v>
      </c>
      <c r="J58" s="73">
        <f>100-ROUND(H58/G58*100,1)</f>
        <v>12.700000000000003</v>
      </c>
      <c r="K58" s="53"/>
      <c r="L58" s="33"/>
    </row>
    <row r="59" spans="1:14" ht="19.5" thickBot="1" x14ac:dyDescent="0.35">
      <c r="A59" s="66" t="s">
        <v>65</v>
      </c>
      <c r="B59" s="45">
        <v>1060</v>
      </c>
      <c r="C59" s="67">
        <v>3727.8</v>
      </c>
      <c r="D59" s="52">
        <v>3116.5</v>
      </c>
      <c r="E59" s="73">
        <f t="shared" si="7"/>
        <v>-611.30000000000018</v>
      </c>
      <c r="F59" s="73">
        <f t="shared" si="8"/>
        <v>16.400000000000006</v>
      </c>
      <c r="G59" s="47">
        <v>14598.6</v>
      </c>
      <c r="H59" s="52">
        <v>12928.2</v>
      </c>
      <c r="I59" s="73">
        <f t="shared" ref="I59:I78" si="9">H59-G59</f>
        <v>-1670.3999999999996</v>
      </c>
      <c r="J59" s="73">
        <f t="shared" ref="J59:J74" si="10">100-ROUND(H59/G59*100,1)</f>
        <v>11.400000000000006</v>
      </c>
      <c r="K59" s="53"/>
      <c r="L59" s="33"/>
      <c r="M59" s="53"/>
      <c r="N59" s="53"/>
    </row>
    <row r="60" spans="1:14" ht="19.5" thickBot="1" x14ac:dyDescent="0.35">
      <c r="A60" s="66" t="s">
        <v>66</v>
      </c>
      <c r="B60" s="45">
        <v>1070</v>
      </c>
      <c r="C60" s="67">
        <v>800</v>
      </c>
      <c r="D60" s="52">
        <v>6077.3</v>
      </c>
      <c r="E60" s="73">
        <f t="shared" si="7"/>
        <v>5277.3</v>
      </c>
      <c r="F60" s="73">
        <f t="shared" si="8"/>
        <v>-659.7</v>
      </c>
      <c r="G60" s="47">
        <v>3200</v>
      </c>
      <c r="H60" s="52">
        <v>9693</v>
      </c>
      <c r="I60" s="73">
        <f>H60-G60</f>
        <v>6493</v>
      </c>
      <c r="J60" s="73">
        <f t="shared" si="10"/>
        <v>-202.89999999999998</v>
      </c>
      <c r="K60" s="53"/>
      <c r="L60" s="33"/>
    </row>
    <row r="61" spans="1:14" ht="19.5" thickBot="1" x14ac:dyDescent="0.35">
      <c r="A61" s="66" t="s">
        <v>67</v>
      </c>
      <c r="B61" s="45">
        <v>1080</v>
      </c>
      <c r="C61" s="67">
        <v>2000</v>
      </c>
      <c r="D61" s="52">
        <v>3787.4</v>
      </c>
      <c r="E61" s="73">
        <f t="shared" si="7"/>
        <v>1787.4</v>
      </c>
      <c r="F61" s="73">
        <f t="shared" si="8"/>
        <v>-89.4</v>
      </c>
      <c r="G61" s="47">
        <v>8000</v>
      </c>
      <c r="H61" s="52">
        <v>14140.5</v>
      </c>
      <c r="I61" s="73">
        <f t="shared" si="9"/>
        <v>6140.5</v>
      </c>
      <c r="J61" s="73">
        <f t="shared" si="10"/>
        <v>-76.800000000000011</v>
      </c>
      <c r="K61" s="33"/>
      <c r="L61" s="33"/>
    </row>
    <row r="62" spans="1:14" ht="19.5" thickBot="1" x14ac:dyDescent="0.35">
      <c r="A62" s="66" t="s">
        <v>68</v>
      </c>
      <c r="B62" s="45">
        <v>1090</v>
      </c>
      <c r="C62" s="67">
        <v>400</v>
      </c>
      <c r="D62" s="52">
        <v>531.6</v>
      </c>
      <c r="E62" s="73">
        <f t="shared" si="7"/>
        <v>131.60000000000002</v>
      </c>
      <c r="F62" s="73">
        <f t="shared" si="8"/>
        <v>-32.900000000000006</v>
      </c>
      <c r="G62" s="47">
        <v>1500</v>
      </c>
      <c r="H62" s="52">
        <v>1621.1</v>
      </c>
      <c r="I62" s="73">
        <f t="shared" si="9"/>
        <v>121.09999999999991</v>
      </c>
      <c r="J62" s="73">
        <f t="shared" si="10"/>
        <v>-8.0999999999999943</v>
      </c>
      <c r="K62" s="53"/>
      <c r="L62" s="53"/>
    </row>
    <row r="63" spans="1:14" ht="19.5" thickBot="1" x14ac:dyDescent="0.35">
      <c r="A63" s="66" t="s">
        <v>69</v>
      </c>
      <c r="B63" s="45">
        <v>1100</v>
      </c>
      <c r="C63" s="67">
        <v>505</v>
      </c>
      <c r="D63" s="52">
        <v>5450.1</v>
      </c>
      <c r="E63" s="73">
        <f t="shared" si="7"/>
        <v>4945.1000000000004</v>
      </c>
      <c r="F63" s="73">
        <f t="shared" si="8"/>
        <v>-979.2</v>
      </c>
      <c r="G63" s="47">
        <v>2020</v>
      </c>
      <c r="H63" s="52">
        <v>7940</v>
      </c>
      <c r="I63" s="73">
        <f t="shared" si="9"/>
        <v>5920</v>
      </c>
      <c r="J63" s="73">
        <f t="shared" si="10"/>
        <v>-293.10000000000002</v>
      </c>
      <c r="K63" s="53"/>
      <c r="L63" s="33"/>
    </row>
    <row r="64" spans="1:14" ht="19.5" thickBot="1" x14ac:dyDescent="0.35">
      <c r="A64" s="66" t="s">
        <v>70</v>
      </c>
      <c r="B64" s="45">
        <v>1110</v>
      </c>
      <c r="C64" s="67">
        <v>100</v>
      </c>
      <c r="D64" s="52">
        <v>104.9</v>
      </c>
      <c r="E64" s="73">
        <f t="shared" si="7"/>
        <v>4.9000000000000057</v>
      </c>
      <c r="F64" s="73">
        <f t="shared" si="8"/>
        <v>-4.9000000000000057</v>
      </c>
      <c r="G64" s="47">
        <v>400</v>
      </c>
      <c r="H64" s="52">
        <v>419.9</v>
      </c>
      <c r="I64" s="73">
        <f t="shared" si="9"/>
        <v>19.899999999999977</v>
      </c>
      <c r="J64" s="73">
        <f t="shared" si="10"/>
        <v>-5</v>
      </c>
      <c r="K64" s="53"/>
      <c r="L64" s="33"/>
    </row>
    <row r="65" spans="1:12" ht="30.75" thickBot="1" x14ac:dyDescent="0.35">
      <c r="A65" s="66" t="s">
        <v>71</v>
      </c>
      <c r="B65" s="45">
        <v>1120</v>
      </c>
      <c r="C65" s="46">
        <f>C66+C67+C68+C69+C70+C71</f>
        <v>4490.2999999999993</v>
      </c>
      <c r="D65" s="47">
        <f>D67+D68+D70+D66+D69</f>
        <v>10659.6</v>
      </c>
      <c r="E65" s="82">
        <f t="shared" si="7"/>
        <v>6169.3000000000011</v>
      </c>
      <c r="F65" s="82">
        <f t="shared" si="8"/>
        <v>-137.4</v>
      </c>
      <c r="G65" s="47">
        <f>G66+G67+G68+G69+G70+G71</f>
        <v>15000</v>
      </c>
      <c r="H65" s="47">
        <f>H67+H68+H70+H66+H69</f>
        <v>17138.099999999999</v>
      </c>
      <c r="I65" s="82">
        <f t="shared" si="9"/>
        <v>2138.0999999999985</v>
      </c>
      <c r="J65" s="82">
        <f t="shared" si="10"/>
        <v>-14.299999999999997</v>
      </c>
      <c r="K65" s="68"/>
      <c r="L65" s="69"/>
    </row>
    <row r="66" spans="1:12" ht="19.5" thickBot="1" x14ac:dyDescent="0.35">
      <c r="A66" s="50" t="s">
        <v>72</v>
      </c>
      <c r="B66" s="45">
        <v>1121</v>
      </c>
      <c r="C66" s="70">
        <v>3413.2</v>
      </c>
      <c r="D66" s="52">
        <v>7498.5</v>
      </c>
      <c r="E66" s="73">
        <f t="shared" si="7"/>
        <v>4085.3</v>
      </c>
      <c r="F66" s="73">
        <f t="shared" si="8"/>
        <v>-119.69999999999999</v>
      </c>
      <c r="G66" s="52">
        <v>10713.2</v>
      </c>
      <c r="H66" s="52">
        <v>10592.6</v>
      </c>
      <c r="I66" s="73">
        <f t="shared" si="9"/>
        <v>-120.60000000000036</v>
      </c>
      <c r="J66" s="73">
        <f t="shared" si="10"/>
        <v>1.0999999999999943</v>
      </c>
      <c r="K66" s="68"/>
      <c r="L66" s="69"/>
    </row>
    <row r="67" spans="1:12" ht="19.5" thickBot="1" x14ac:dyDescent="0.35">
      <c r="A67" s="50" t="s">
        <v>73</v>
      </c>
      <c r="B67" s="45">
        <v>1122</v>
      </c>
      <c r="C67" s="70">
        <v>140.6</v>
      </c>
      <c r="D67" s="52">
        <v>1082.5999999999999</v>
      </c>
      <c r="E67" s="73">
        <f t="shared" si="7"/>
        <v>941.99999999999989</v>
      </c>
      <c r="F67" s="73">
        <f t="shared" si="8"/>
        <v>-670</v>
      </c>
      <c r="G67" s="52">
        <v>562.4</v>
      </c>
      <c r="H67" s="52">
        <v>1748.3</v>
      </c>
      <c r="I67" s="73">
        <f t="shared" si="9"/>
        <v>1185.9000000000001</v>
      </c>
      <c r="J67" s="73">
        <f t="shared" si="10"/>
        <v>-210.89999999999998</v>
      </c>
      <c r="K67" s="71"/>
      <c r="L67" s="33"/>
    </row>
    <row r="68" spans="1:12" ht="19.5" thickBot="1" x14ac:dyDescent="0.35">
      <c r="A68" s="50" t="s">
        <v>74</v>
      </c>
      <c r="B68" s="45">
        <v>1123</v>
      </c>
      <c r="C68" s="70">
        <v>870.3</v>
      </c>
      <c r="D68" s="52">
        <v>1860.7</v>
      </c>
      <c r="E68" s="73">
        <f t="shared" si="7"/>
        <v>990.40000000000009</v>
      </c>
      <c r="F68" s="73">
        <f t="shared" si="8"/>
        <v>-113.80000000000001</v>
      </c>
      <c r="G68" s="52">
        <v>3481.5</v>
      </c>
      <c r="H68" s="52">
        <v>4510.3999999999996</v>
      </c>
      <c r="I68" s="73">
        <f t="shared" si="9"/>
        <v>1028.8999999999996</v>
      </c>
      <c r="J68" s="73">
        <f t="shared" si="10"/>
        <v>-29.599999999999994</v>
      </c>
      <c r="K68" s="71"/>
      <c r="L68" s="33"/>
    </row>
    <row r="69" spans="1:12" ht="19.5" thickBot="1" x14ac:dyDescent="0.35">
      <c r="A69" s="50" t="s">
        <v>75</v>
      </c>
      <c r="B69" s="45">
        <v>1124</v>
      </c>
      <c r="C69" s="70">
        <v>29</v>
      </c>
      <c r="D69" s="52">
        <v>0.2</v>
      </c>
      <c r="E69" s="73">
        <f t="shared" si="7"/>
        <v>-28.8</v>
      </c>
      <c r="F69" s="73">
        <f t="shared" si="8"/>
        <v>99.3</v>
      </c>
      <c r="G69" s="52">
        <v>94</v>
      </c>
      <c r="H69" s="52">
        <v>0.6</v>
      </c>
      <c r="I69" s="73">
        <f t="shared" si="9"/>
        <v>-93.4</v>
      </c>
      <c r="J69" s="73">
        <f t="shared" si="10"/>
        <v>99.4</v>
      </c>
      <c r="K69" s="71"/>
      <c r="L69" s="33"/>
    </row>
    <row r="70" spans="1:12" ht="19.5" thickBot="1" x14ac:dyDescent="0.35">
      <c r="A70" s="50" t="s">
        <v>76</v>
      </c>
      <c r="B70" s="45">
        <v>1125</v>
      </c>
      <c r="C70" s="70">
        <v>37.200000000000003</v>
      </c>
      <c r="D70" s="52">
        <v>217.6</v>
      </c>
      <c r="E70" s="73">
        <f t="shared" si="7"/>
        <v>180.39999999999998</v>
      </c>
      <c r="F70" s="73">
        <f t="shared" si="8"/>
        <v>-484.9</v>
      </c>
      <c r="G70" s="52">
        <v>148.9</v>
      </c>
      <c r="H70" s="52">
        <v>286.2</v>
      </c>
      <c r="I70" s="73">
        <f t="shared" si="9"/>
        <v>137.29999999999998</v>
      </c>
      <c r="J70" s="73">
        <f t="shared" si="10"/>
        <v>-92.199999999999989</v>
      </c>
      <c r="K70" s="71"/>
      <c r="L70" s="33"/>
    </row>
    <row r="71" spans="1:12" ht="19.5" thickBot="1" x14ac:dyDescent="0.3">
      <c r="A71" s="50" t="s">
        <v>77</v>
      </c>
      <c r="B71" s="45">
        <v>1126</v>
      </c>
      <c r="C71" s="51">
        <v>0</v>
      </c>
      <c r="D71" s="52">
        <v>0</v>
      </c>
      <c r="E71" s="73">
        <v>0</v>
      </c>
      <c r="F71" s="73">
        <v>0</v>
      </c>
      <c r="G71" s="52">
        <f>'[36]на 01.09.2022 для звіту'!L69</f>
        <v>0</v>
      </c>
      <c r="H71" s="52">
        <v>0</v>
      </c>
      <c r="I71" s="73">
        <v>0</v>
      </c>
      <c r="J71" s="73">
        <v>0</v>
      </c>
    </row>
    <row r="72" spans="1:12" ht="45.75" thickBot="1" x14ac:dyDescent="0.3">
      <c r="A72" s="66" t="s">
        <v>78</v>
      </c>
      <c r="B72" s="45">
        <v>1130</v>
      </c>
      <c r="C72" s="46">
        <v>36.1</v>
      </c>
      <c r="D72" s="52">
        <v>100.2</v>
      </c>
      <c r="E72" s="73">
        <f t="shared" ref="E72:E79" si="11">D72-C72</f>
        <v>64.099999999999994</v>
      </c>
      <c r="F72" s="73">
        <f t="shared" ref="F72:F75" si="12">100-ROUND(D72/C72*100,1)</f>
        <v>-177.60000000000002</v>
      </c>
      <c r="G72" s="47">
        <v>144.4</v>
      </c>
      <c r="H72" s="52">
        <v>193.7</v>
      </c>
      <c r="I72" s="73">
        <f t="shared" si="9"/>
        <v>49.299999999999983</v>
      </c>
      <c r="J72" s="73">
        <f t="shared" si="10"/>
        <v>-34.099999999999994</v>
      </c>
      <c r="L72" s="27"/>
    </row>
    <row r="73" spans="1:12" ht="19.5" thickBot="1" x14ac:dyDescent="0.3">
      <c r="A73" s="66" t="s">
        <v>79</v>
      </c>
      <c r="B73" s="45">
        <v>1140</v>
      </c>
      <c r="C73" s="46">
        <v>65</v>
      </c>
      <c r="D73" s="52">
        <v>50.3</v>
      </c>
      <c r="E73" s="73">
        <f t="shared" si="11"/>
        <v>-14.700000000000003</v>
      </c>
      <c r="F73" s="73">
        <f t="shared" si="12"/>
        <v>22.599999999999994</v>
      </c>
      <c r="G73" s="47">
        <v>260</v>
      </c>
      <c r="H73" s="52">
        <v>199.5</v>
      </c>
      <c r="I73" s="73">
        <f t="shared" si="9"/>
        <v>-60.5</v>
      </c>
      <c r="J73" s="73">
        <f t="shared" si="10"/>
        <v>23.299999999999997</v>
      </c>
    </row>
    <row r="74" spans="1:12" ht="19.5" thickBot="1" x14ac:dyDescent="0.3">
      <c r="A74" s="66" t="s">
        <v>80</v>
      </c>
      <c r="B74" s="45">
        <v>1150</v>
      </c>
      <c r="C74" s="46">
        <v>150</v>
      </c>
      <c r="D74" s="52">
        <v>177</v>
      </c>
      <c r="E74" s="73">
        <f t="shared" si="11"/>
        <v>27</v>
      </c>
      <c r="F74" s="73">
        <f t="shared" si="12"/>
        <v>-18</v>
      </c>
      <c r="G74" s="47">
        <v>600</v>
      </c>
      <c r="H74" s="52">
        <v>1107.3</v>
      </c>
      <c r="I74" s="73">
        <f t="shared" si="9"/>
        <v>507.29999999999995</v>
      </c>
      <c r="J74" s="73">
        <f t="shared" si="10"/>
        <v>-84.6</v>
      </c>
      <c r="L74" s="27"/>
    </row>
    <row r="75" spans="1:12" ht="19.5" thickBot="1" x14ac:dyDescent="0.3">
      <c r="A75" s="66" t="s">
        <v>81</v>
      </c>
      <c r="B75" s="45">
        <v>1160</v>
      </c>
      <c r="C75" s="46">
        <v>205.9</v>
      </c>
      <c r="D75" s="52">
        <v>1816</v>
      </c>
      <c r="E75" s="73">
        <f t="shared" si="11"/>
        <v>1610.1</v>
      </c>
      <c r="F75" s="73">
        <f t="shared" si="12"/>
        <v>-782</v>
      </c>
      <c r="G75" s="47">
        <v>617.70000000000005</v>
      </c>
      <c r="H75" s="52">
        <v>3301.8</v>
      </c>
      <c r="I75" s="73">
        <f t="shared" si="9"/>
        <v>2684.1000000000004</v>
      </c>
      <c r="J75" s="73">
        <v>100</v>
      </c>
      <c r="L75" s="27"/>
    </row>
    <row r="76" spans="1:12" ht="19.5" thickBot="1" x14ac:dyDescent="0.3">
      <c r="A76" s="66" t="s">
        <v>82</v>
      </c>
      <c r="B76" s="45">
        <v>1170</v>
      </c>
      <c r="C76" s="46">
        <f>C78</f>
        <v>0</v>
      </c>
      <c r="D76" s="47">
        <f>D78+D77</f>
        <v>71.900000000000006</v>
      </c>
      <c r="E76" s="82">
        <f t="shared" si="11"/>
        <v>71.900000000000006</v>
      </c>
      <c r="F76" s="82">
        <v>100</v>
      </c>
      <c r="G76" s="47">
        <f>G78+G77</f>
        <v>0</v>
      </c>
      <c r="H76" s="47">
        <f t="shared" ref="H76:J76" si="13">H78+H77</f>
        <v>361.6</v>
      </c>
      <c r="I76" s="82">
        <f t="shared" si="13"/>
        <v>361.6</v>
      </c>
      <c r="J76" s="82">
        <f t="shared" si="13"/>
        <v>100</v>
      </c>
    </row>
    <row r="77" spans="1:12" ht="19.5" thickBot="1" x14ac:dyDescent="0.3">
      <c r="A77" s="50" t="s">
        <v>83</v>
      </c>
      <c r="B77" s="45">
        <v>1171</v>
      </c>
      <c r="C77" s="51">
        <v>0</v>
      </c>
      <c r="D77" s="52">
        <v>71.900000000000006</v>
      </c>
      <c r="E77" s="73">
        <f t="shared" si="11"/>
        <v>71.900000000000006</v>
      </c>
      <c r="F77" s="73">
        <v>100</v>
      </c>
      <c r="G77" s="52">
        <v>0</v>
      </c>
      <c r="H77" s="52">
        <v>361.6</v>
      </c>
      <c r="I77" s="73">
        <f t="shared" ref="I77" si="14">H77-G77</f>
        <v>361.6</v>
      </c>
      <c r="J77" s="73">
        <v>100</v>
      </c>
      <c r="L77" s="27"/>
    </row>
    <row r="78" spans="1:12" ht="19.5" thickBot="1" x14ac:dyDescent="0.3">
      <c r="A78" s="50" t="s">
        <v>144</v>
      </c>
      <c r="B78" s="45">
        <v>1172</v>
      </c>
      <c r="C78" s="51">
        <v>0</v>
      </c>
      <c r="D78" s="52">
        <v>0</v>
      </c>
      <c r="E78" s="73">
        <f t="shared" si="11"/>
        <v>0</v>
      </c>
      <c r="F78" s="73">
        <v>0</v>
      </c>
      <c r="G78" s="52">
        <v>0</v>
      </c>
      <c r="H78" s="52">
        <v>0</v>
      </c>
      <c r="I78" s="73">
        <f t="shared" si="9"/>
        <v>0</v>
      </c>
      <c r="J78" s="73">
        <v>0</v>
      </c>
    </row>
    <row r="79" spans="1:12" ht="19.5" thickBot="1" x14ac:dyDescent="0.3">
      <c r="A79" s="66" t="s">
        <v>84</v>
      </c>
      <c r="B79" s="45">
        <v>1180</v>
      </c>
      <c r="C79" s="51">
        <v>0</v>
      </c>
      <c r="D79" s="52">
        <v>0</v>
      </c>
      <c r="E79" s="73">
        <f t="shared" si="11"/>
        <v>0</v>
      </c>
      <c r="F79" s="73">
        <v>0</v>
      </c>
      <c r="G79" s="47">
        <f>'[36]на 01.09.2022 для звіту'!L76</f>
        <v>0</v>
      </c>
      <c r="H79" s="52">
        <v>0</v>
      </c>
      <c r="I79" s="73">
        <v>0</v>
      </c>
      <c r="J79" s="73">
        <v>0</v>
      </c>
    </row>
    <row r="80" spans="1:12" ht="19.5" thickBot="1" x14ac:dyDescent="0.3">
      <c r="A80" s="44" t="s">
        <v>85</v>
      </c>
      <c r="B80" s="45">
        <v>1190</v>
      </c>
      <c r="C80" s="46">
        <v>29424.6</v>
      </c>
      <c r="D80" s="52">
        <f>D33+D36+D56+D51+D48</f>
        <v>40478.6</v>
      </c>
      <c r="E80" s="73">
        <f>D80-C80</f>
        <v>11054</v>
      </c>
      <c r="F80" s="73">
        <f>100-ROUND(D80/C80*100,1)</f>
        <v>-37.599999999999994</v>
      </c>
      <c r="G80" s="47">
        <f>G33+G36+G51+G48+G56</f>
        <v>112697.9</v>
      </c>
      <c r="H80" s="52">
        <f>H33+H36+H51+H56</f>
        <v>129670.92</v>
      </c>
      <c r="I80" s="73">
        <f t="shared" ref="I80" si="15">H80-G80</f>
        <v>16973.020000000004</v>
      </c>
      <c r="J80" s="73">
        <f>100-ROUND(H80/G80*100,1)</f>
        <v>-15.099999999999994</v>
      </c>
    </row>
    <row r="81" spans="1:11" ht="19.5" thickBot="1" x14ac:dyDescent="0.3">
      <c r="A81" s="44" t="s">
        <v>86</v>
      </c>
      <c r="B81" s="45">
        <v>1200</v>
      </c>
      <c r="C81" s="46">
        <v>29424.6</v>
      </c>
      <c r="D81" s="52">
        <f>D58+D59+D60+D61+D62+D63+D64+D65+D72+D73+D75+D74+D76</f>
        <v>45251.200000000004</v>
      </c>
      <c r="E81" s="73">
        <f>D81-C81</f>
        <v>15826.600000000006</v>
      </c>
      <c r="F81" s="73">
        <f>100-ROUND(D81/C81*100,1)</f>
        <v>-53.800000000000011</v>
      </c>
      <c r="G81" s="47">
        <f>G58+G59+G60+G61+G62+G63+G64+G65+G72+G73+G74+G75+G76</f>
        <v>112697.9</v>
      </c>
      <c r="H81" s="52">
        <f>H58+H59+H60+H61+H62+H63+H64+H65+H72+H73+H75+H74+H76</f>
        <v>126976.50000000001</v>
      </c>
      <c r="I81" s="73">
        <f>I58+I59+I60+I61+I62+I63+I64+I65+I72+I73+I75</f>
        <v>13409.700000000004</v>
      </c>
      <c r="J81" s="73">
        <f t="shared" ref="J81" si="16">100-ROUND(H81/G81*100,1)</f>
        <v>-12.700000000000003</v>
      </c>
    </row>
    <row r="82" spans="1:11" ht="19.5" thickBot="1" x14ac:dyDescent="0.3">
      <c r="A82" s="44" t="s">
        <v>87</v>
      </c>
      <c r="B82" s="45">
        <v>1210</v>
      </c>
      <c r="C82" s="46"/>
      <c r="D82" s="52">
        <f>D80-D81</f>
        <v>-4772.6000000000058</v>
      </c>
      <c r="E82" s="73"/>
      <c r="F82" s="73"/>
      <c r="G82" s="47">
        <f>G80-G81</f>
        <v>0</v>
      </c>
      <c r="H82" s="52">
        <f>H80-H81</f>
        <v>2694.4199999999837</v>
      </c>
      <c r="I82" s="73"/>
      <c r="J82" s="73"/>
      <c r="K82" s="72"/>
    </row>
    <row r="83" spans="1:11" ht="19.5" thickBot="1" x14ac:dyDescent="0.3">
      <c r="A83" s="66"/>
      <c r="B83" s="45"/>
      <c r="C83" s="51"/>
      <c r="D83" s="52"/>
      <c r="E83" s="73"/>
      <c r="F83" s="73"/>
      <c r="G83" s="52"/>
      <c r="H83" s="52"/>
      <c r="I83" s="73"/>
      <c r="J83" s="73"/>
      <c r="K83" s="27"/>
    </row>
    <row r="84" spans="1:11" ht="19.5" thickBot="1" x14ac:dyDescent="0.3">
      <c r="A84" s="44" t="s">
        <v>88</v>
      </c>
      <c r="B84" s="45"/>
      <c r="C84" s="51"/>
      <c r="D84" s="52"/>
      <c r="E84" s="73"/>
      <c r="F84" s="73"/>
      <c r="G84" s="52"/>
      <c r="H84" s="52"/>
      <c r="I84" s="73"/>
      <c r="J84" s="73"/>
    </row>
    <row r="85" spans="1:11" ht="30.75" thickBot="1" x14ac:dyDescent="0.3">
      <c r="A85" s="66" t="s">
        <v>89</v>
      </c>
      <c r="B85" s="45">
        <v>2010</v>
      </c>
      <c r="C85" s="51"/>
      <c r="D85" s="52"/>
      <c r="E85" s="73"/>
      <c r="F85" s="73"/>
      <c r="G85" s="52"/>
      <c r="H85" s="52"/>
      <c r="I85" s="73"/>
      <c r="J85" s="73"/>
    </row>
    <row r="86" spans="1:11" ht="30.75" thickBot="1" x14ac:dyDescent="0.3">
      <c r="A86" s="66" t="s">
        <v>90</v>
      </c>
      <c r="B86" s="45">
        <v>2020</v>
      </c>
      <c r="C86" s="51"/>
      <c r="D86" s="52"/>
      <c r="E86" s="73"/>
      <c r="F86" s="73"/>
      <c r="G86" s="52"/>
      <c r="H86" s="52"/>
      <c r="I86" s="73"/>
      <c r="J86" s="73"/>
    </row>
    <row r="87" spans="1:11" ht="30.75" thickBot="1" x14ac:dyDescent="0.3">
      <c r="A87" s="66" t="s">
        <v>91</v>
      </c>
      <c r="B87" s="45">
        <v>2030</v>
      </c>
      <c r="C87" s="51"/>
      <c r="D87" s="52"/>
      <c r="E87" s="73"/>
      <c r="F87" s="73"/>
      <c r="G87" s="52"/>
      <c r="H87" s="52"/>
      <c r="I87" s="73"/>
      <c r="J87" s="73"/>
    </row>
    <row r="88" spans="1:11" ht="19.5" thickBot="1" x14ac:dyDescent="0.3">
      <c r="A88" s="66" t="s">
        <v>92</v>
      </c>
      <c r="B88" s="45">
        <v>2040</v>
      </c>
      <c r="C88" s="51"/>
      <c r="D88" s="52"/>
      <c r="E88" s="73"/>
      <c r="F88" s="73"/>
      <c r="G88" s="52"/>
      <c r="H88" s="52"/>
      <c r="I88" s="73"/>
      <c r="J88" s="73"/>
    </row>
    <row r="89" spans="1:11" ht="19.5" thickBot="1" x14ac:dyDescent="0.3">
      <c r="A89" s="66"/>
      <c r="B89" s="45"/>
      <c r="C89" s="51"/>
      <c r="D89" s="52"/>
      <c r="E89" s="73"/>
      <c r="F89" s="73"/>
      <c r="G89" s="52"/>
      <c r="H89" s="52"/>
      <c r="I89" s="73"/>
      <c r="J89" s="73"/>
    </row>
    <row r="90" spans="1:11" ht="19.5" thickBot="1" x14ac:dyDescent="0.3">
      <c r="A90" s="44" t="s">
        <v>93</v>
      </c>
      <c r="B90" s="45"/>
      <c r="C90" s="51"/>
      <c r="D90" s="52"/>
      <c r="E90" s="73"/>
      <c r="F90" s="73"/>
      <c r="G90" s="52"/>
      <c r="H90" s="52"/>
      <c r="I90" s="73"/>
      <c r="J90" s="73"/>
    </row>
    <row r="91" spans="1:11" ht="19.5" thickBot="1" x14ac:dyDescent="0.3">
      <c r="A91" s="66" t="s">
        <v>94</v>
      </c>
      <c r="B91" s="45">
        <v>3010</v>
      </c>
      <c r="C91" s="51"/>
      <c r="D91" s="52"/>
      <c r="E91" s="73"/>
      <c r="F91" s="73"/>
      <c r="G91" s="52"/>
      <c r="H91" s="52"/>
      <c r="I91" s="73"/>
      <c r="J91" s="73"/>
    </row>
    <row r="92" spans="1:11" ht="30.75" thickBot="1" x14ac:dyDescent="0.3">
      <c r="A92" s="50" t="s">
        <v>95</v>
      </c>
      <c r="B92" s="45">
        <v>3011</v>
      </c>
      <c r="C92" s="51"/>
      <c r="D92" s="52"/>
      <c r="E92" s="73"/>
      <c r="F92" s="73"/>
      <c r="G92" s="52"/>
      <c r="H92" s="52"/>
      <c r="I92" s="73"/>
      <c r="J92" s="73"/>
    </row>
    <row r="93" spans="1:11" ht="19.5" thickBot="1" x14ac:dyDescent="0.3">
      <c r="A93" s="44" t="s">
        <v>96</v>
      </c>
      <c r="B93" s="45">
        <v>3020</v>
      </c>
      <c r="C93" s="47">
        <f>C94+C100+C103</f>
        <v>205.9</v>
      </c>
      <c r="D93" s="47">
        <f>D94+D100+D103</f>
        <v>824.5</v>
      </c>
      <c r="E93" s="82">
        <f>D93-C93</f>
        <v>618.6</v>
      </c>
      <c r="F93" s="73">
        <f t="shared" ref="F93:F94" si="17">100-ROUND(D93/C93*100,1)</f>
        <v>-300.39999999999998</v>
      </c>
      <c r="G93" s="47">
        <f>G94+G100+G103</f>
        <v>617.70000000000005</v>
      </c>
      <c r="H93" s="47">
        <f>H94+H100+H103</f>
        <v>3663.4</v>
      </c>
      <c r="I93" s="82">
        <f>H93-G93</f>
        <v>3045.7</v>
      </c>
      <c r="J93" s="73">
        <f t="shared" ref="J93:J94" si="18">100-ROUND(H93/G93*100,1)</f>
        <v>-493.1</v>
      </c>
    </row>
    <row r="94" spans="1:11" ht="27" customHeight="1" thickBot="1" x14ac:dyDescent="0.3">
      <c r="A94" s="74" t="s">
        <v>97</v>
      </c>
      <c r="B94" s="63"/>
      <c r="C94" s="47">
        <f>C97+C96+C98+C99</f>
        <v>205.9</v>
      </c>
      <c r="D94" s="47">
        <f>D95+D96+D97+D98+D99</f>
        <v>696.9</v>
      </c>
      <c r="E94" s="82">
        <f>D94-C94</f>
        <v>491</v>
      </c>
      <c r="F94" s="73">
        <f t="shared" si="17"/>
        <v>-238.5</v>
      </c>
      <c r="G94" s="47">
        <f>G97+G96+G99</f>
        <v>617.70000000000005</v>
      </c>
      <c r="H94" s="47">
        <f>H97+H99+H96</f>
        <v>3301.8</v>
      </c>
      <c r="I94" s="82">
        <f>H94-G94</f>
        <v>2684.1000000000004</v>
      </c>
      <c r="J94" s="73">
        <f t="shared" si="18"/>
        <v>-434.5</v>
      </c>
    </row>
    <row r="95" spans="1:11" ht="19.5" thickBot="1" x14ac:dyDescent="0.3">
      <c r="A95" s="50" t="s">
        <v>98</v>
      </c>
      <c r="B95" s="45"/>
      <c r="C95" s="52">
        <v>0</v>
      </c>
      <c r="D95" s="52">
        <v>0</v>
      </c>
      <c r="E95" s="73">
        <v>0</v>
      </c>
      <c r="F95" s="73">
        <v>0</v>
      </c>
      <c r="G95" s="52">
        <v>0</v>
      </c>
      <c r="H95" s="52">
        <v>0</v>
      </c>
      <c r="I95" s="73">
        <v>0</v>
      </c>
      <c r="J95" s="73">
        <v>0</v>
      </c>
    </row>
    <row r="96" spans="1:11" ht="30.75" thickBot="1" x14ac:dyDescent="0.3">
      <c r="A96" s="50" t="s">
        <v>100</v>
      </c>
      <c r="B96" s="45">
        <v>3021</v>
      </c>
      <c r="C96" s="52">
        <v>0</v>
      </c>
      <c r="D96" s="52">
        <v>0</v>
      </c>
      <c r="E96" s="73">
        <f>D96-C96</f>
        <v>0</v>
      </c>
      <c r="F96" s="73">
        <v>0</v>
      </c>
      <c r="G96" s="52">
        <v>0</v>
      </c>
      <c r="H96" s="52">
        <v>1098</v>
      </c>
      <c r="I96" s="73">
        <f>H96-G96</f>
        <v>1098</v>
      </c>
      <c r="J96" s="73">
        <v>0</v>
      </c>
    </row>
    <row r="97" spans="1:10" ht="30.75" thickBot="1" x14ac:dyDescent="0.3">
      <c r="A97" s="50" t="s">
        <v>99</v>
      </c>
      <c r="B97" s="45">
        <v>3022</v>
      </c>
      <c r="C97" s="52">
        <v>205.9</v>
      </c>
      <c r="D97" s="52">
        <v>696.9</v>
      </c>
      <c r="E97" s="73">
        <f>D97-C97</f>
        <v>491</v>
      </c>
      <c r="F97" s="73">
        <f t="shared" ref="F97" si="19">100-ROUND(D97/C97*100,1)</f>
        <v>-238.5</v>
      </c>
      <c r="G97" s="52">
        <v>617.70000000000005</v>
      </c>
      <c r="H97" s="52">
        <v>2005.3</v>
      </c>
      <c r="I97" s="73">
        <f>H97-G97</f>
        <v>1387.6</v>
      </c>
      <c r="J97" s="73">
        <f t="shared" ref="J97" si="20">100-ROUND(H97/G97*100,1)</f>
        <v>-224.60000000000002</v>
      </c>
    </row>
    <row r="98" spans="1:10" ht="36.950000000000003" customHeight="1" thickBot="1" x14ac:dyDescent="0.3">
      <c r="A98" s="50" t="s">
        <v>101</v>
      </c>
      <c r="B98" s="45">
        <v>3023</v>
      </c>
      <c r="C98" s="52">
        <v>0</v>
      </c>
      <c r="D98" s="52">
        <v>0</v>
      </c>
      <c r="E98" s="73">
        <v>0</v>
      </c>
      <c r="F98" s="73">
        <v>0</v>
      </c>
      <c r="G98" s="52">
        <v>0</v>
      </c>
      <c r="H98" s="52">
        <v>0</v>
      </c>
      <c r="I98" s="73">
        <v>0</v>
      </c>
      <c r="J98" s="73">
        <v>0</v>
      </c>
    </row>
    <row r="99" spans="1:10" ht="30.75" thickBot="1" x14ac:dyDescent="0.3">
      <c r="A99" s="50" t="s">
        <v>102</v>
      </c>
      <c r="B99" s="45">
        <v>3024</v>
      </c>
      <c r="C99" s="52">
        <v>0</v>
      </c>
      <c r="D99" s="52"/>
      <c r="E99" s="73">
        <f>D99-C99</f>
        <v>0</v>
      </c>
      <c r="F99" s="73">
        <v>100</v>
      </c>
      <c r="G99" s="52">
        <v>0</v>
      </c>
      <c r="H99" s="52">
        <v>198.5</v>
      </c>
      <c r="I99" s="73">
        <f>H99-G99</f>
        <v>198.5</v>
      </c>
      <c r="J99" s="73">
        <v>100</v>
      </c>
    </row>
    <row r="100" spans="1:10" ht="43.5" thickBot="1" x14ac:dyDescent="0.3">
      <c r="A100" s="74" t="s">
        <v>103</v>
      </c>
      <c r="B100" s="63"/>
      <c r="C100" s="47">
        <f>C101+C102</f>
        <v>0</v>
      </c>
      <c r="D100" s="47">
        <f>D101+D102</f>
        <v>0</v>
      </c>
      <c r="E100" s="82">
        <f>E101+E102+E104</f>
        <v>0</v>
      </c>
      <c r="F100" s="82">
        <v>0</v>
      </c>
      <c r="G100" s="47">
        <f>G101+G102</f>
        <v>0</v>
      </c>
      <c r="H100" s="47">
        <f>H101+H102</f>
        <v>0</v>
      </c>
      <c r="I100" s="82">
        <f>H100-G100</f>
        <v>0</v>
      </c>
      <c r="J100" s="82">
        <v>0</v>
      </c>
    </row>
    <row r="101" spans="1:10" ht="60.75" thickBot="1" x14ac:dyDescent="0.3">
      <c r="A101" s="50" t="s">
        <v>104</v>
      </c>
      <c r="B101" s="45">
        <v>3025</v>
      </c>
      <c r="C101" s="52">
        <v>0</v>
      </c>
      <c r="D101" s="52">
        <v>0</v>
      </c>
      <c r="E101" s="73">
        <f>D101-C101</f>
        <v>0</v>
      </c>
      <c r="F101" s="73">
        <v>0</v>
      </c>
      <c r="G101" s="52">
        <v>0</v>
      </c>
      <c r="H101" s="52">
        <v>0</v>
      </c>
      <c r="I101" s="73">
        <f>H101-G101</f>
        <v>0</v>
      </c>
      <c r="J101" s="73">
        <v>0</v>
      </c>
    </row>
    <row r="102" spans="1:10" ht="45.75" thickBot="1" x14ac:dyDescent="0.3">
      <c r="A102" s="50" t="s">
        <v>105</v>
      </c>
      <c r="B102" s="45"/>
      <c r="C102" s="52">
        <v>0</v>
      </c>
      <c r="D102" s="52">
        <v>0</v>
      </c>
      <c r="E102" s="73">
        <v>0</v>
      </c>
      <c r="F102" s="73">
        <v>0</v>
      </c>
      <c r="G102" s="52">
        <v>0</v>
      </c>
      <c r="H102" s="52">
        <v>0</v>
      </c>
      <c r="I102" s="73">
        <v>0</v>
      </c>
      <c r="J102" s="73">
        <v>0</v>
      </c>
    </row>
    <row r="103" spans="1:10" ht="19.5" thickBot="1" x14ac:dyDescent="0.3">
      <c r="A103" s="74" t="s">
        <v>83</v>
      </c>
      <c r="B103" s="45"/>
      <c r="C103" s="47">
        <f>C104+C105+C106</f>
        <v>0</v>
      </c>
      <c r="D103" s="47">
        <f>D104+D105+D106</f>
        <v>127.6</v>
      </c>
      <c r="E103" s="82">
        <f>E104</f>
        <v>0</v>
      </c>
      <c r="F103" s="82">
        <f>100</f>
        <v>100</v>
      </c>
      <c r="G103" s="47">
        <f>G104+G105+G106</f>
        <v>0</v>
      </c>
      <c r="H103" s="47">
        <f>H104+H105+H106</f>
        <v>361.6</v>
      </c>
      <c r="I103" s="73">
        <f>H103-G103</f>
        <v>361.6</v>
      </c>
      <c r="J103" s="82">
        <f>100</f>
        <v>100</v>
      </c>
    </row>
    <row r="104" spans="1:10" ht="30.75" thickBot="1" x14ac:dyDescent="0.3">
      <c r="A104" s="50" t="s">
        <v>141</v>
      </c>
      <c r="B104" s="45">
        <v>3026</v>
      </c>
      <c r="C104" s="52">
        <v>0</v>
      </c>
      <c r="D104" s="52">
        <v>0</v>
      </c>
      <c r="E104" s="73">
        <f>D104-C104</f>
        <v>0</v>
      </c>
      <c r="F104" s="73">
        <v>0</v>
      </c>
      <c r="G104" s="52">
        <v>0</v>
      </c>
      <c r="H104" s="52">
        <v>0</v>
      </c>
      <c r="I104" s="73">
        <f>H104-G104</f>
        <v>0</v>
      </c>
      <c r="J104" s="73">
        <v>0</v>
      </c>
    </row>
    <row r="105" spans="1:10" ht="30.75" thickBot="1" x14ac:dyDescent="0.3">
      <c r="A105" s="50" t="s">
        <v>142</v>
      </c>
      <c r="B105" s="45">
        <v>3027</v>
      </c>
      <c r="C105" s="52">
        <v>0</v>
      </c>
      <c r="D105" s="52">
        <v>127.6</v>
      </c>
      <c r="E105" s="73">
        <f>D105-C105</f>
        <v>127.6</v>
      </c>
      <c r="F105" s="73">
        <v>100</v>
      </c>
      <c r="G105" s="52">
        <v>0</v>
      </c>
      <c r="H105" s="52">
        <v>361.6</v>
      </c>
      <c r="I105" s="73">
        <f>H105-G105</f>
        <v>361.6</v>
      </c>
      <c r="J105" s="73">
        <v>100</v>
      </c>
    </row>
    <row r="106" spans="1:10" ht="30.75" thickBot="1" x14ac:dyDescent="0.3">
      <c r="A106" s="50" t="s">
        <v>145</v>
      </c>
      <c r="B106" s="45">
        <v>3028</v>
      </c>
      <c r="C106" s="52">
        <v>0</v>
      </c>
      <c r="D106" s="52"/>
      <c r="E106" s="73">
        <f>D106-C106</f>
        <v>0</v>
      </c>
      <c r="F106" s="73">
        <v>100</v>
      </c>
      <c r="G106" s="52">
        <v>0</v>
      </c>
      <c r="H106" s="52"/>
      <c r="I106" s="73">
        <f>H106-G106</f>
        <v>0</v>
      </c>
      <c r="J106" s="73">
        <v>100</v>
      </c>
    </row>
    <row r="107" spans="1:10" ht="19.5" thickBot="1" x14ac:dyDescent="0.3">
      <c r="A107" s="66" t="s">
        <v>106</v>
      </c>
      <c r="B107" s="45">
        <v>3030</v>
      </c>
      <c r="C107" s="51"/>
      <c r="D107" s="52"/>
      <c r="E107" s="73"/>
      <c r="F107" s="73"/>
      <c r="G107" s="52"/>
      <c r="H107" s="52"/>
      <c r="I107" s="73"/>
      <c r="J107" s="73"/>
    </row>
    <row r="108" spans="1:10" ht="19.5" thickBot="1" x14ac:dyDescent="0.3">
      <c r="A108" s="44" t="s">
        <v>107</v>
      </c>
      <c r="B108" s="45"/>
      <c r="C108" s="51"/>
      <c r="D108" s="52"/>
      <c r="E108" s="73"/>
      <c r="F108" s="73"/>
      <c r="G108" s="52"/>
      <c r="H108" s="52"/>
      <c r="I108" s="73"/>
      <c r="J108" s="73"/>
    </row>
    <row r="109" spans="1:10" ht="30.75" thickBot="1" x14ac:dyDescent="0.3">
      <c r="A109" s="66" t="s">
        <v>108</v>
      </c>
      <c r="B109" s="45">
        <v>4010</v>
      </c>
      <c r="C109" s="51"/>
      <c r="D109" s="52"/>
      <c r="E109" s="73"/>
      <c r="F109" s="73"/>
      <c r="G109" s="52"/>
      <c r="H109" s="52"/>
      <c r="I109" s="73"/>
      <c r="J109" s="73"/>
    </row>
    <row r="110" spans="1:10" ht="19.5" thickBot="1" x14ac:dyDescent="0.3">
      <c r="A110" s="50" t="s">
        <v>109</v>
      </c>
      <c r="B110" s="45">
        <v>4011</v>
      </c>
      <c r="C110" s="51"/>
      <c r="D110" s="52"/>
      <c r="E110" s="73"/>
      <c r="F110" s="73"/>
      <c r="G110" s="52"/>
      <c r="H110" s="52"/>
      <c r="I110" s="73"/>
      <c r="J110" s="73"/>
    </row>
    <row r="111" spans="1:10" ht="19.5" thickBot="1" x14ac:dyDescent="0.3">
      <c r="A111" s="50" t="s">
        <v>110</v>
      </c>
      <c r="B111" s="45">
        <v>4012</v>
      </c>
      <c r="C111" s="51"/>
      <c r="D111" s="52"/>
      <c r="E111" s="73"/>
      <c r="F111" s="73"/>
      <c r="G111" s="52"/>
      <c r="H111" s="52"/>
      <c r="I111" s="73"/>
      <c r="J111" s="73"/>
    </row>
    <row r="112" spans="1:10" ht="19.5" thickBot="1" x14ac:dyDescent="0.3">
      <c r="A112" s="50" t="s">
        <v>111</v>
      </c>
      <c r="B112" s="45">
        <v>4013</v>
      </c>
      <c r="C112" s="51"/>
      <c r="D112" s="52"/>
      <c r="E112" s="73"/>
      <c r="F112" s="73"/>
      <c r="G112" s="52"/>
      <c r="H112" s="52"/>
      <c r="I112" s="73"/>
      <c r="J112" s="73"/>
    </row>
    <row r="113" spans="1:10" ht="19.5" thickBot="1" x14ac:dyDescent="0.3">
      <c r="A113" s="66" t="s">
        <v>112</v>
      </c>
      <c r="B113" s="45">
        <v>4020</v>
      </c>
      <c r="C113" s="51"/>
      <c r="D113" s="52"/>
      <c r="E113" s="73"/>
      <c r="F113" s="73"/>
      <c r="G113" s="52"/>
      <c r="H113" s="52"/>
      <c r="I113" s="73"/>
      <c r="J113" s="73"/>
    </row>
    <row r="114" spans="1:10" ht="30.75" thickBot="1" x14ac:dyDescent="0.3">
      <c r="A114" s="66" t="s">
        <v>113</v>
      </c>
      <c r="B114" s="45">
        <v>4030</v>
      </c>
      <c r="C114" s="51"/>
      <c r="D114" s="52"/>
      <c r="E114" s="73"/>
      <c r="F114" s="73"/>
      <c r="G114" s="52"/>
      <c r="H114" s="52"/>
      <c r="I114" s="73"/>
      <c r="J114" s="73"/>
    </row>
    <row r="115" spans="1:10" ht="19.5" thickBot="1" x14ac:dyDescent="0.3">
      <c r="A115" s="50" t="s">
        <v>109</v>
      </c>
      <c r="B115" s="45">
        <v>4031</v>
      </c>
      <c r="C115" s="51"/>
      <c r="D115" s="52"/>
      <c r="E115" s="73"/>
      <c r="F115" s="73"/>
      <c r="G115" s="52"/>
      <c r="H115" s="52"/>
      <c r="I115" s="73"/>
      <c r="J115" s="73"/>
    </row>
    <row r="116" spans="1:10" ht="19.5" thickBot="1" x14ac:dyDescent="0.3">
      <c r="A116" s="50" t="s">
        <v>110</v>
      </c>
      <c r="B116" s="45">
        <v>4032</v>
      </c>
      <c r="C116" s="51"/>
      <c r="D116" s="52"/>
      <c r="E116" s="73"/>
      <c r="F116" s="73"/>
      <c r="G116" s="52"/>
      <c r="H116" s="52"/>
      <c r="I116" s="73"/>
      <c r="J116" s="73"/>
    </row>
    <row r="117" spans="1:10" ht="19.5" thickBot="1" x14ac:dyDescent="0.3">
      <c r="A117" s="50" t="s">
        <v>111</v>
      </c>
      <c r="B117" s="45">
        <v>4033</v>
      </c>
      <c r="C117" s="51"/>
      <c r="D117" s="52"/>
      <c r="E117" s="73"/>
      <c r="F117" s="73"/>
      <c r="G117" s="52"/>
      <c r="H117" s="52"/>
      <c r="I117" s="73"/>
      <c r="J117" s="73"/>
    </row>
    <row r="118" spans="1:10" ht="19.5" thickBot="1" x14ac:dyDescent="0.3">
      <c r="A118" s="66" t="s">
        <v>114</v>
      </c>
      <c r="B118" s="45">
        <v>4040</v>
      </c>
      <c r="C118" s="51"/>
      <c r="D118" s="52"/>
      <c r="E118" s="73"/>
      <c r="F118" s="73"/>
      <c r="G118" s="52"/>
      <c r="H118" s="52"/>
      <c r="I118" s="73"/>
      <c r="J118" s="73"/>
    </row>
    <row r="119" spans="1:10" ht="19.5" thickBot="1" x14ac:dyDescent="0.3">
      <c r="A119" s="66"/>
      <c r="B119" s="45"/>
      <c r="C119" s="51"/>
      <c r="D119" s="52"/>
      <c r="E119" s="73"/>
      <c r="F119" s="73"/>
      <c r="G119" s="52"/>
      <c r="H119" s="52"/>
      <c r="I119" s="73"/>
      <c r="J119" s="73"/>
    </row>
    <row r="120" spans="1:10" ht="19.5" thickBot="1" x14ac:dyDescent="0.3">
      <c r="A120" s="44" t="s">
        <v>115</v>
      </c>
      <c r="B120" s="45"/>
      <c r="C120" s="51"/>
      <c r="D120" s="52"/>
      <c r="E120" s="73"/>
      <c r="F120" s="73"/>
      <c r="G120" s="52"/>
      <c r="H120" s="52"/>
      <c r="I120" s="73"/>
      <c r="J120" s="73"/>
    </row>
    <row r="121" spans="1:10" ht="19.5" thickBot="1" x14ac:dyDescent="0.3">
      <c r="A121" s="66" t="s">
        <v>116</v>
      </c>
      <c r="B121" s="45">
        <v>5010</v>
      </c>
      <c r="C121" s="51"/>
      <c r="D121" s="52"/>
      <c r="E121" s="73"/>
      <c r="F121" s="73"/>
      <c r="G121" s="52"/>
      <c r="H121" s="52"/>
      <c r="I121" s="73"/>
      <c r="J121" s="73"/>
    </row>
    <row r="122" spans="1:10" ht="30.75" thickBot="1" x14ac:dyDescent="0.3">
      <c r="A122" s="66" t="s">
        <v>117</v>
      </c>
      <c r="B122" s="45">
        <v>5020</v>
      </c>
      <c r="C122" s="51"/>
      <c r="D122" s="52"/>
      <c r="E122" s="73"/>
      <c r="F122" s="73"/>
      <c r="G122" s="52"/>
      <c r="H122" s="52"/>
      <c r="I122" s="73"/>
      <c r="J122" s="73"/>
    </row>
    <row r="123" spans="1:10" ht="45.75" thickBot="1" x14ac:dyDescent="0.3">
      <c r="A123" s="66" t="s">
        <v>118</v>
      </c>
      <c r="B123" s="45">
        <v>5030</v>
      </c>
      <c r="C123" s="51"/>
      <c r="D123" s="52"/>
      <c r="E123" s="73"/>
      <c r="F123" s="73"/>
      <c r="G123" s="52"/>
      <c r="H123" s="52"/>
      <c r="I123" s="73"/>
      <c r="J123" s="73"/>
    </row>
    <row r="124" spans="1:10" ht="19.5" thickBot="1" x14ac:dyDescent="0.3">
      <c r="A124" s="66" t="s">
        <v>119</v>
      </c>
      <c r="B124" s="45">
        <v>5040</v>
      </c>
      <c r="C124" s="51"/>
      <c r="D124" s="52"/>
      <c r="E124" s="73"/>
      <c r="F124" s="73"/>
      <c r="G124" s="52"/>
      <c r="H124" s="52"/>
      <c r="I124" s="73"/>
      <c r="J124" s="73"/>
    </row>
    <row r="125" spans="1:10" ht="19.5" thickBot="1" x14ac:dyDescent="0.3">
      <c r="A125" s="66"/>
      <c r="B125" s="45"/>
      <c r="C125" s="51"/>
      <c r="D125" s="52"/>
      <c r="E125" s="73"/>
      <c r="F125" s="73"/>
      <c r="G125" s="52"/>
      <c r="H125" s="52"/>
      <c r="I125" s="73"/>
      <c r="J125" s="73"/>
    </row>
    <row r="126" spans="1:10" ht="19.5" thickBot="1" x14ac:dyDescent="0.3">
      <c r="A126" s="44" t="s">
        <v>120</v>
      </c>
      <c r="B126" s="45"/>
      <c r="C126" s="51"/>
      <c r="D126" s="52"/>
      <c r="E126" s="73"/>
      <c r="F126" s="73"/>
      <c r="G126" s="52"/>
      <c r="H126" s="52"/>
      <c r="I126" s="73"/>
      <c r="J126" s="73"/>
    </row>
    <row r="127" spans="1:10" ht="19.5" thickBot="1" x14ac:dyDescent="0.3">
      <c r="A127" s="66" t="s">
        <v>121</v>
      </c>
      <c r="B127" s="45">
        <v>6010</v>
      </c>
      <c r="C127" s="51"/>
      <c r="D127" s="52"/>
      <c r="E127" s="73"/>
      <c r="F127" s="73"/>
      <c r="G127" s="52"/>
      <c r="H127" s="52"/>
      <c r="I127" s="73"/>
      <c r="J127" s="73"/>
    </row>
    <row r="128" spans="1:10" ht="19.5" thickBot="1" x14ac:dyDescent="0.3">
      <c r="A128" s="66" t="s">
        <v>122</v>
      </c>
      <c r="B128" s="45">
        <v>6020</v>
      </c>
      <c r="C128" s="51"/>
      <c r="D128" s="52"/>
      <c r="E128" s="73"/>
      <c r="F128" s="73"/>
      <c r="G128" s="52"/>
      <c r="H128" s="52"/>
      <c r="I128" s="73"/>
      <c r="J128" s="73"/>
    </row>
    <row r="129" spans="1:13" ht="19.5" thickBot="1" x14ac:dyDescent="0.3">
      <c r="A129" s="66" t="s">
        <v>123</v>
      </c>
      <c r="B129" s="45">
        <v>6030</v>
      </c>
      <c r="C129" s="51"/>
      <c r="D129" s="52"/>
      <c r="E129" s="73"/>
      <c r="F129" s="73"/>
      <c r="G129" s="52"/>
      <c r="H129" s="52"/>
      <c r="I129" s="73"/>
      <c r="J129" s="73"/>
    </row>
    <row r="130" spans="1:13" ht="19.5" thickBot="1" x14ac:dyDescent="0.3">
      <c r="A130" s="66" t="s">
        <v>124</v>
      </c>
      <c r="B130" s="45">
        <v>6040</v>
      </c>
      <c r="C130" s="51"/>
      <c r="D130" s="52"/>
      <c r="E130" s="73"/>
      <c r="F130" s="73"/>
      <c r="G130" s="52"/>
      <c r="H130" s="52"/>
      <c r="I130" s="73"/>
      <c r="J130" s="73"/>
    </row>
    <row r="131" spans="1:13" ht="19.5" thickBot="1" x14ac:dyDescent="0.3">
      <c r="A131" s="66" t="s">
        <v>125</v>
      </c>
      <c r="B131" s="45">
        <v>6050</v>
      </c>
      <c r="C131" s="51"/>
      <c r="D131" s="52"/>
      <c r="E131" s="73"/>
      <c r="F131" s="73"/>
      <c r="G131" s="52"/>
      <c r="H131" s="52"/>
      <c r="I131" s="73"/>
      <c r="J131" s="73"/>
    </row>
    <row r="132" spans="1:13" ht="19.5" thickBot="1" x14ac:dyDescent="0.3">
      <c r="A132" s="66"/>
      <c r="B132" s="45"/>
      <c r="C132" s="51"/>
      <c r="D132" s="52"/>
      <c r="E132" s="73"/>
      <c r="F132" s="73"/>
      <c r="G132" s="52"/>
      <c r="H132" s="52"/>
      <c r="I132" s="73"/>
      <c r="J132" s="73"/>
    </row>
    <row r="133" spans="1:13" ht="19.5" thickBot="1" x14ac:dyDescent="0.3">
      <c r="A133" s="44" t="s">
        <v>126</v>
      </c>
      <c r="B133" s="75"/>
      <c r="C133" s="51"/>
      <c r="D133" s="52"/>
      <c r="E133" s="73"/>
      <c r="F133" s="73"/>
      <c r="G133" s="52"/>
      <c r="H133" s="52"/>
      <c r="I133" s="73"/>
      <c r="J133" s="73"/>
    </row>
    <row r="134" spans="1:13" ht="60.75" thickBot="1" x14ac:dyDescent="0.3">
      <c r="A134" s="66" t="s">
        <v>127</v>
      </c>
      <c r="B134" s="45">
        <v>7010</v>
      </c>
      <c r="C134" s="47">
        <f>SUM(C135:C140)</f>
        <v>365</v>
      </c>
      <c r="D134" s="76">
        <f>SUM(D135:D140)</f>
        <v>352</v>
      </c>
      <c r="E134" s="82">
        <f t="shared" ref="E134:E147" si="21">D134-C134</f>
        <v>-13</v>
      </c>
      <c r="F134" s="82">
        <f t="shared" ref="F134:F147" si="22">100-ROUND(D134/C134*100,1)</f>
        <v>3.5999999999999943</v>
      </c>
      <c r="G134" s="76">
        <f>SUM(G135:G140)</f>
        <v>352</v>
      </c>
      <c r="H134" s="76">
        <f>SUM(H135:H140)</f>
        <v>365</v>
      </c>
      <c r="I134" s="82">
        <f>H134-G134</f>
        <v>13</v>
      </c>
      <c r="J134" s="82">
        <f t="shared" ref="J134:J147" si="23">100-ROUND(H134/G134*100,1)</f>
        <v>-3.7000000000000028</v>
      </c>
    </row>
    <row r="135" spans="1:13" ht="19.5" thickBot="1" x14ac:dyDescent="0.3">
      <c r="A135" s="50" t="s">
        <v>128</v>
      </c>
      <c r="B135" s="45">
        <v>7011</v>
      </c>
      <c r="C135" s="77">
        <v>1</v>
      </c>
      <c r="D135" s="78">
        <v>1</v>
      </c>
      <c r="E135" s="73">
        <f t="shared" si="21"/>
        <v>0</v>
      </c>
      <c r="F135" s="73">
        <f t="shared" si="22"/>
        <v>0</v>
      </c>
      <c r="G135" s="77">
        <v>1</v>
      </c>
      <c r="H135" s="78">
        <v>1</v>
      </c>
      <c r="I135" s="73">
        <f t="shared" ref="I135:I154" si="24">H135-G135</f>
        <v>0</v>
      </c>
      <c r="J135" s="73">
        <f t="shared" si="23"/>
        <v>0</v>
      </c>
    </row>
    <row r="136" spans="1:13" ht="19.5" thickBot="1" x14ac:dyDescent="0.3">
      <c r="A136" s="50" t="s">
        <v>129</v>
      </c>
      <c r="B136" s="45">
        <v>7012</v>
      </c>
      <c r="C136" s="79">
        <v>90</v>
      </c>
      <c r="D136" s="78">
        <v>79</v>
      </c>
      <c r="E136" s="73">
        <f t="shared" si="21"/>
        <v>-11</v>
      </c>
      <c r="F136" s="73">
        <f t="shared" si="22"/>
        <v>12.200000000000003</v>
      </c>
      <c r="G136" s="79">
        <v>89.75</v>
      </c>
      <c r="H136" s="78">
        <v>84.25</v>
      </c>
      <c r="I136" s="73">
        <f t="shared" si="24"/>
        <v>-5.5</v>
      </c>
      <c r="J136" s="73">
        <f t="shared" si="23"/>
        <v>6.0999999999999943</v>
      </c>
    </row>
    <row r="137" spans="1:13" ht="19.5" thickBot="1" x14ac:dyDescent="0.3">
      <c r="A137" s="50" t="s">
        <v>130</v>
      </c>
      <c r="B137" s="45">
        <v>7013</v>
      </c>
      <c r="C137" s="79">
        <v>22</v>
      </c>
      <c r="D137" s="78">
        <v>24.25</v>
      </c>
      <c r="E137" s="73">
        <f t="shared" si="21"/>
        <v>2.25</v>
      </c>
      <c r="F137" s="73">
        <f t="shared" si="22"/>
        <v>-10.200000000000003</v>
      </c>
      <c r="G137" s="79">
        <v>22</v>
      </c>
      <c r="H137" s="78">
        <v>26.5</v>
      </c>
      <c r="I137" s="73">
        <f t="shared" si="24"/>
        <v>4.5</v>
      </c>
      <c r="J137" s="73">
        <f t="shared" si="23"/>
        <v>-20.5</v>
      </c>
    </row>
    <row r="138" spans="1:13" ht="19.5" thickBot="1" x14ac:dyDescent="0.3">
      <c r="A138" s="50" t="s">
        <v>131</v>
      </c>
      <c r="B138" s="45">
        <v>7014</v>
      </c>
      <c r="C138" s="79">
        <v>152</v>
      </c>
      <c r="D138" s="78">
        <v>152</v>
      </c>
      <c r="E138" s="73">
        <f t="shared" si="21"/>
        <v>0</v>
      </c>
      <c r="F138" s="73">
        <f t="shared" si="22"/>
        <v>0</v>
      </c>
      <c r="G138" s="79">
        <v>144.75</v>
      </c>
      <c r="H138" s="78">
        <v>151.5</v>
      </c>
      <c r="I138" s="73">
        <f t="shared" si="24"/>
        <v>6.75</v>
      </c>
      <c r="J138" s="73">
        <f t="shared" si="23"/>
        <v>-4.7000000000000028</v>
      </c>
    </row>
    <row r="139" spans="1:13" ht="19.5" thickBot="1" x14ac:dyDescent="0.3">
      <c r="A139" s="50" t="s">
        <v>132</v>
      </c>
      <c r="B139" s="45">
        <v>7015</v>
      </c>
      <c r="C139" s="79">
        <v>70</v>
      </c>
      <c r="D139" s="78">
        <v>63.75</v>
      </c>
      <c r="E139" s="73">
        <f t="shared" si="21"/>
        <v>-6.25</v>
      </c>
      <c r="F139" s="73">
        <f t="shared" si="22"/>
        <v>8.9000000000000057</v>
      </c>
      <c r="G139" s="79">
        <v>65</v>
      </c>
      <c r="H139" s="78">
        <v>64.75</v>
      </c>
      <c r="I139" s="73">
        <f t="shared" si="24"/>
        <v>-0.25</v>
      </c>
      <c r="J139" s="73">
        <f t="shared" si="23"/>
        <v>0.40000000000000568</v>
      </c>
    </row>
    <row r="140" spans="1:13" ht="19.5" thickBot="1" x14ac:dyDescent="0.3">
      <c r="A140" s="50" t="s">
        <v>133</v>
      </c>
      <c r="B140" s="45">
        <v>7016</v>
      </c>
      <c r="C140" s="79">
        <v>30</v>
      </c>
      <c r="D140" s="78">
        <v>32</v>
      </c>
      <c r="E140" s="73">
        <f t="shared" si="21"/>
        <v>2</v>
      </c>
      <c r="F140" s="73">
        <f t="shared" si="22"/>
        <v>-6.7000000000000028</v>
      </c>
      <c r="G140" s="79">
        <v>29.5</v>
      </c>
      <c r="H140" s="78">
        <v>37</v>
      </c>
      <c r="I140" s="73">
        <f t="shared" si="24"/>
        <v>7.5</v>
      </c>
      <c r="J140" s="73">
        <f t="shared" si="23"/>
        <v>-25.400000000000006</v>
      </c>
    </row>
    <row r="141" spans="1:13" ht="19.5" thickBot="1" x14ac:dyDescent="0.35">
      <c r="A141" s="66" t="s">
        <v>134</v>
      </c>
      <c r="B141" s="45">
        <v>7020</v>
      </c>
      <c r="C141" s="47">
        <f>SUM(C142:C147)</f>
        <v>19498.199999999997</v>
      </c>
      <c r="D141" s="47">
        <f>SUM(D142:D147)</f>
        <v>18791.599999999999</v>
      </c>
      <c r="E141" s="82">
        <f t="shared" si="21"/>
        <v>-706.59999999999854</v>
      </c>
      <c r="F141" s="82">
        <f t="shared" si="22"/>
        <v>3.5999999999999943</v>
      </c>
      <c r="G141" s="47">
        <f>SUM(G142:G147)</f>
        <v>76259.399999999994</v>
      </c>
      <c r="H141" s="47">
        <f>SUM(H142:H147)</f>
        <v>74145.200000000012</v>
      </c>
      <c r="I141" s="82">
        <f t="shared" si="24"/>
        <v>-2114.1999999999825</v>
      </c>
      <c r="J141" s="82">
        <f t="shared" si="23"/>
        <v>2.7999999999999972</v>
      </c>
      <c r="K141" s="33"/>
      <c r="L141" s="27"/>
      <c r="M141" s="80"/>
    </row>
    <row r="142" spans="1:13" ht="14.25" customHeight="1" thickBot="1" x14ac:dyDescent="0.3">
      <c r="A142" s="50" t="s">
        <v>128</v>
      </c>
      <c r="B142" s="45">
        <v>7021</v>
      </c>
      <c r="C142" s="77">
        <v>98</v>
      </c>
      <c r="D142" s="52">
        <v>56.1</v>
      </c>
      <c r="E142" s="73">
        <f t="shared" si="21"/>
        <v>-41.9</v>
      </c>
      <c r="F142" s="73">
        <f t="shared" si="22"/>
        <v>42.8</v>
      </c>
      <c r="G142" s="52">
        <v>380</v>
      </c>
      <c r="H142" s="52">
        <v>319.5</v>
      </c>
      <c r="I142" s="73">
        <f t="shared" si="24"/>
        <v>-60.5</v>
      </c>
      <c r="J142" s="73">
        <f t="shared" si="23"/>
        <v>15.900000000000006</v>
      </c>
      <c r="K142" s="27"/>
      <c r="L142" s="27"/>
      <c r="M142" s="80"/>
    </row>
    <row r="143" spans="1:13" ht="19.5" thickBot="1" x14ac:dyDescent="0.3">
      <c r="A143" s="50" t="s">
        <v>129</v>
      </c>
      <c r="B143" s="45">
        <v>7022</v>
      </c>
      <c r="C143" s="77">
        <v>7204.6</v>
      </c>
      <c r="D143" s="52">
        <v>6879.9</v>
      </c>
      <c r="E143" s="73">
        <f t="shared" si="21"/>
        <v>-324.70000000000073</v>
      </c>
      <c r="F143" s="73">
        <f t="shared" si="22"/>
        <v>4.5</v>
      </c>
      <c r="G143" s="52">
        <v>28518.400000000001</v>
      </c>
      <c r="H143" s="52">
        <v>27830.400000000001</v>
      </c>
      <c r="I143" s="73">
        <f t="shared" si="24"/>
        <v>-688</v>
      </c>
      <c r="J143" s="73">
        <f t="shared" si="23"/>
        <v>2.4000000000000057</v>
      </c>
      <c r="K143" s="27"/>
      <c r="M143" s="80"/>
    </row>
    <row r="144" spans="1:13" ht="26.65" customHeight="1" thickBot="1" x14ac:dyDescent="0.3">
      <c r="A144" s="50" t="s">
        <v>130</v>
      </c>
      <c r="B144" s="45">
        <v>7023</v>
      </c>
      <c r="C144" s="77">
        <v>1245.8</v>
      </c>
      <c r="D144" s="52">
        <v>977.7</v>
      </c>
      <c r="E144" s="73">
        <f t="shared" si="21"/>
        <v>-268.09999999999991</v>
      </c>
      <c r="F144" s="73">
        <f t="shared" si="22"/>
        <v>21.5</v>
      </c>
      <c r="G144" s="52">
        <v>4683.2</v>
      </c>
      <c r="H144" s="52">
        <v>3667.6</v>
      </c>
      <c r="I144" s="73">
        <f t="shared" si="24"/>
        <v>-1015.5999999999999</v>
      </c>
      <c r="J144" s="73">
        <f t="shared" si="23"/>
        <v>21.700000000000003</v>
      </c>
      <c r="K144" s="27"/>
      <c r="M144" s="80"/>
    </row>
    <row r="145" spans="1:13" ht="19.5" thickBot="1" x14ac:dyDescent="0.3">
      <c r="A145" s="50" t="s">
        <v>131</v>
      </c>
      <c r="B145" s="45">
        <v>7024</v>
      </c>
      <c r="C145" s="77">
        <v>7756.2</v>
      </c>
      <c r="D145" s="52">
        <v>7474.4</v>
      </c>
      <c r="E145" s="73">
        <f t="shared" si="21"/>
        <v>-281.80000000000018</v>
      </c>
      <c r="F145" s="73">
        <f t="shared" si="22"/>
        <v>3.5999999999999943</v>
      </c>
      <c r="G145" s="52">
        <v>30424.799999999999</v>
      </c>
      <c r="H145" s="52">
        <v>29068.799999999999</v>
      </c>
      <c r="I145" s="73">
        <f t="shared" si="24"/>
        <v>-1356</v>
      </c>
      <c r="J145" s="73">
        <f t="shared" si="23"/>
        <v>4.5</v>
      </c>
      <c r="K145" s="27"/>
      <c r="M145" s="80"/>
    </row>
    <row r="146" spans="1:13" ht="19.5" thickBot="1" x14ac:dyDescent="0.3">
      <c r="A146" s="50" t="s">
        <v>132</v>
      </c>
      <c r="B146" s="45">
        <v>7025</v>
      </c>
      <c r="C146" s="77">
        <v>2302.8000000000002</v>
      </c>
      <c r="D146" s="52">
        <v>2087.4</v>
      </c>
      <c r="E146" s="73">
        <f t="shared" si="21"/>
        <v>-215.40000000000009</v>
      </c>
      <c r="F146" s="73">
        <f t="shared" si="22"/>
        <v>9.4000000000000057</v>
      </c>
      <c r="G146" s="52">
        <v>8760.5</v>
      </c>
      <c r="H146" s="52">
        <v>8117.6</v>
      </c>
      <c r="I146" s="73">
        <f t="shared" si="24"/>
        <v>-642.89999999999964</v>
      </c>
      <c r="J146" s="73">
        <f t="shared" si="23"/>
        <v>7.2999999999999972</v>
      </c>
      <c r="K146" s="27"/>
      <c r="M146" s="80"/>
    </row>
    <row r="147" spans="1:13" ht="19.5" thickBot="1" x14ac:dyDescent="0.3">
      <c r="A147" s="50" t="s">
        <v>133</v>
      </c>
      <c r="B147" s="45">
        <v>7026</v>
      </c>
      <c r="C147" s="77">
        <v>890.8</v>
      </c>
      <c r="D147" s="52">
        <v>1316.1</v>
      </c>
      <c r="E147" s="73">
        <f t="shared" si="21"/>
        <v>425.29999999999995</v>
      </c>
      <c r="F147" s="73">
        <f t="shared" si="22"/>
        <v>-47.699999999999989</v>
      </c>
      <c r="G147" s="52">
        <v>3492.5</v>
      </c>
      <c r="H147" s="52">
        <v>5141.3</v>
      </c>
      <c r="I147" s="73">
        <f t="shared" si="24"/>
        <v>1648.8000000000002</v>
      </c>
      <c r="J147" s="73">
        <f t="shared" si="23"/>
        <v>-47.199999999999989</v>
      </c>
      <c r="K147" s="27"/>
    </row>
    <row r="148" spans="1:13" ht="30.75" thickBot="1" x14ac:dyDescent="0.3">
      <c r="A148" s="66" t="s">
        <v>135</v>
      </c>
      <c r="B148" s="45">
        <v>7030</v>
      </c>
      <c r="C148" s="52">
        <f>(C141/C134)/3</f>
        <v>17.806575342465752</v>
      </c>
      <c r="D148" s="52">
        <f>(D149+D150+D151+D152+D153+D154)/6</f>
        <v>17.030567009313263</v>
      </c>
      <c r="E148" s="73"/>
      <c r="F148" s="73"/>
      <c r="G148" s="52">
        <f>(G141/G134)/12</f>
        <v>18.053835227272724</v>
      </c>
      <c r="H148" s="52">
        <f>(H141/H134)/12</f>
        <v>16.928127853881282</v>
      </c>
      <c r="I148" s="73"/>
      <c r="J148" s="73"/>
    </row>
    <row r="149" spans="1:13" ht="19.5" thickBot="1" x14ac:dyDescent="0.3">
      <c r="A149" s="50" t="s">
        <v>128</v>
      </c>
      <c r="B149" s="45">
        <v>7031</v>
      </c>
      <c r="C149" s="77">
        <f>C142/C135/3</f>
        <v>32.666666666666664</v>
      </c>
      <c r="D149" s="52">
        <f>D142/D135/3</f>
        <v>18.7</v>
      </c>
      <c r="E149" s="73">
        <f t="shared" ref="E149:E154" si="25">D149-C149</f>
        <v>-13.966666666666665</v>
      </c>
      <c r="F149" s="73">
        <f t="shared" ref="F149:F154" si="26">100-ROUND(D149/C149*100,1)</f>
        <v>42.8</v>
      </c>
      <c r="G149" s="52">
        <f t="shared" ref="G149:H154" si="27">G142/G135/12</f>
        <v>31.666666666666668</v>
      </c>
      <c r="H149" s="52">
        <f t="shared" si="27"/>
        <v>26.625</v>
      </c>
      <c r="I149" s="73">
        <f t="shared" si="24"/>
        <v>-5.0416666666666679</v>
      </c>
      <c r="J149" s="73">
        <f t="shared" ref="J149:J154" si="28">100-ROUND(H149/G149*100,1)</f>
        <v>15.900000000000006</v>
      </c>
    </row>
    <row r="150" spans="1:13" ht="19.5" thickBot="1" x14ac:dyDescent="0.3">
      <c r="A150" s="50" t="s">
        <v>129</v>
      </c>
      <c r="B150" s="45">
        <v>7032</v>
      </c>
      <c r="C150" s="77">
        <f t="shared" ref="C150:D154" si="29">C143/C136/3</f>
        <v>26.683703703703703</v>
      </c>
      <c r="D150" s="52">
        <f>D143/D136/3</f>
        <v>29.02911392405063</v>
      </c>
      <c r="E150" s="73">
        <f t="shared" si="25"/>
        <v>2.3454102203469276</v>
      </c>
      <c r="F150" s="73">
        <f t="shared" si="26"/>
        <v>-8.7999999999999972</v>
      </c>
      <c r="G150" s="52">
        <f t="shared" si="27"/>
        <v>26.479480037140206</v>
      </c>
      <c r="H150" s="52">
        <f t="shared" si="27"/>
        <v>27.527596439169141</v>
      </c>
      <c r="I150" s="73">
        <f t="shared" si="24"/>
        <v>1.0481164020289349</v>
      </c>
      <c r="J150" s="73">
        <f t="shared" si="28"/>
        <v>-4</v>
      </c>
    </row>
    <row r="151" spans="1:13" ht="19.5" thickBot="1" x14ac:dyDescent="0.3">
      <c r="A151" s="50" t="s">
        <v>130</v>
      </c>
      <c r="B151" s="45">
        <v>7033</v>
      </c>
      <c r="C151" s="77">
        <f t="shared" si="29"/>
        <v>18.875757575757575</v>
      </c>
      <c r="D151" s="52">
        <f t="shared" si="29"/>
        <v>13.439175257731959</v>
      </c>
      <c r="E151" s="73">
        <f t="shared" si="25"/>
        <v>-5.4365823180256161</v>
      </c>
      <c r="F151" s="73">
        <f t="shared" si="26"/>
        <v>28.799999999999997</v>
      </c>
      <c r="G151" s="52">
        <f t="shared" si="27"/>
        <v>17.739393939393938</v>
      </c>
      <c r="H151" s="52">
        <f t="shared" si="27"/>
        <v>11.533333333333333</v>
      </c>
      <c r="I151" s="73">
        <f t="shared" si="24"/>
        <v>-6.2060606060606052</v>
      </c>
      <c r="J151" s="73">
        <f t="shared" si="28"/>
        <v>35</v>
      </c>
    </row>
    <row r="152" spans="1:13" ht="19.5" thickBot="1" x14ac:dyDescent="0.3">
      <c r="A152" s="50" t="s">
        <v>131</v>
      </c>
      <c r="B152" s="45">
        <v>7034</v>
      </c>
      <c r="C152" s="77">
        <f t="shared" si="29"/>
        <v>17.009210526315787</v>
      </c>
      <c r="D152" s="52">
        <f t="shared" si="29"/>
        <v>16.391228070175437</v>
      </c>
      <c r="E152" s="73">
        <f t="shared" si="25"/>
        <v>-0.61798245614034997</v>
      </c>
      <c r="F152" s="73">
        <f t="shared" si="26"/>
        <v>3.5999999999999943</v>
      </c>
      <c r="G152" s="52">
        <f t="shared" si="27"/>
        <v>17.515716753022453</v>
      </c>
      <c r="H152" s="52">
        <f t="shared" si="27"/>
        <v>15.98943894389439</v>
      </c>
      <c r="I152" s="73">
        <f t="shared" si="24"/>
        <v>-1.5262778091280627</v>
      </c>
      <c r="J152" s="73">
        <f t="shared" si="28"/>
        <v>8.7000000000000028</v>
      </c>
    </row>
    <row r="153" spans="1:13" ht="19.5" thickBot="1" x14ac:dyDescent="0.3">
      <c r="A153" s="50" t="s">
        <v>132</v>
      </c>
      <c r="B153" s="45">
        <v>7035</v>
      </c>
      <c r="C153" s="77">
        <f t="shared" si="29"/>
        <v>10.965714285714286</v>
      </c>
      <c r="D153" s="52">
        <f t="shared" si="29"/>
        <v>10.914509803921568</v>
      </c>
      <c r="E153" s="73">
        <f t="shared" si="25"/>
        <v>-5.1204481792717971E-2</v>
      </c>
      <c r="F153" s="73">
        <f t="shared" si="26"/>
        <v>0.5</v>
      </c>
      <c r="G153" s="52">
        <f t="shared" si="27"/>
        <v>11.231410256410257</v>
      </c>
      <c r="H153" s="52">
        <f t="shared" si="27"/>
        <v>10.447361647361648</v>
      </c>
      <c r="I153" s="73">
        <f t="shared" si="24"/>
        <v>-0.78404860904860918</v>
      </c>
      <c r="J153" s="73">
        <f t="shared" si="28"/>
        <v>7</v>
      </c>
    </row>
    <row r="154" spans="1:13" ht="19.5" thickBot="1" x14ac:dyDescent="0.3">
      <c r="A154" s="50" t="s">
        <v>133</v>
      </c>
      <c r="B154" s="45">
        <v>7036</v>
      </c>
      <c r="C154" s="77">
        <f t="shared" si="29"/>
        <v>9.8977777777777778</v>
      </c>
      <c r="D154" s="52">
        <f>D147/D140/3</f>
        <v>13.709375</v>
      </c>
      <c r="E154" s="73">
        <f t="shared" si="25"/>
        <v>3.8115972222222219</v>
      </c>
      <c r="F154" s="73">
        <f t="shared" si="26"/>
        <v>-38.5</v>
      </c>
      <c r="G154" s="52">
        <f t="shared" si="27"/>
        <v>9.8658192090395485</v>
      </c>
      <c r="H154" s="52">
        <f t="shared" si="27"/>
        <v>11.579504504504506</v>
      </c>
      <c r="I154" s="73">
        <f t="shared" si="24"/>
        <v>1.7136852954649573</v>
      </c>
      <c r="J154" s="73">
        <f t="shared" si="28"/>
        <v>-17.400000000000006</v>
      </c>
    </row>
    <row r="155" spans="1:13" ht="19.5" thickBot="1" x14ac:dyDescent="0.3">
      <c r="A155" s="50"/>
      <c r="B155" s="45"/>
      <c r="C155" s="83"/>
      <c r="D155" s="52"/>
      <c r="E155" s="73"/>
      <c r="F155" s="73"/>
      <c r="G155" s="52"/>
      <c r="H155" s="52"/>
      <c r="I155" s="73"/>
      <c r="J155" s="73"/>
    </row>
    <row r="156" spans="1:13" ht="19.5" thickBot="1" x14ac:dyDescent="0.3">
      <c r="A156" s="66" t="s">
        <v>136</v>
      </c>
      <c r="B156" s="45">
        <v>7040</v>
      </c>
      <c r="C156" s="47">
        <f>C157+C158+C159+C160+C161+C162</f>
        <v>0</v>
      </c>
      <c r="D156" s="52">
        <v>0</v>
      </c>
      <c r="E156" s="73">
        <f>D156-C156</f>
        <v>0</v>
      </c>
      <c r="F156" s="73">
        <v>0</v>
      </c>
      <c r="G156" s="47">
        <v>0</v>
      </c>
      <c r="H156" s="47">
        <v>0</v>
      </c>
      <c r="I156" s="73">
        <f>H156-G156</f>
        <v>0</v>
      </c>
      <c r="J156" s="73">
        <v>0</v>
      </c>
    </row>
    <row r="157" spans="1:13" ht="19.5" hidden="1" thickBot="1" x14ac:dyDescent="0.3">
      <c r="A157" s="50"/>
      <c r="B157" s="45"/>
      <c r="C157" s="52"/>
      <c r="D157" s="52"/>
      <c r="E157" s="73"/>
      <c r="F157" s="73"/>
      <c r="G157" s="52"/>
      <c r="H157" s="52"/>
      <c r="I157" s="73"/>
      <c r="J157" s="73"/>
    </row>
    <row r="158" spans="1:13" ht="19.5" hidden="1" thickBot="1" x14ac:dyDescent="0.3">
      <c r="A158" s="50"/>
      <c r="B158" s="45"/>
      <c r="C158" s="52"/>
      <c r="D158" s="52"/>
      <c r="E158" s="73"/>
      <c r="F158" s="73"/>
      <c r="G158" s="52"/>
      <c r="H158" s="52"/>
      <c r="I158" s="73"/>
      <c r="J158" s="73"/>
    </row>
    <row r="159" spans="1:13" ht="19.5" hidden="1" thickBot="1" x14ac:dyDescent="0.3">
      <c r="A159" s="50"/>
      <c r="B159" s="45"/>
      <c r="C159" s="52"/>
      <c r="D159" s="52"/>
      <c r="E159" s="73"/>
      <c r="F159" s="73"/>
      <c r="G159" s="52"/>
      <c r="H159" s="52"/>
      <c r="I159" s="73"/>
      <c r="J159" s="73"/>
    </row>
    <row r="160" spans="1:13" ht="19.5" hidden="1" thickBot="1" x14ac:dyDescent="0.3">
      <c r="A160" s="50"/>
      <c r="B160" s="45"/>
      <c r="C160" s="52"/>
      <c r="D160" s="52"/>
      <c r="E160" s="73"/>
      <c r="F160" s="73"/>
      <c r="G160" s="52"/>
      <c r="H160" s="52"/>
      <c r="I160" s="73"/>
      <c r="J160" s="73"/>
    </row>
    <row r="161" spans="1:13" ht="19.5" hidden="1" thickBot="1" x14ac:dyDescent="0.3">
      <c r="A161" s="50"/>
      <c r="B161" s="45"/>
      <c r="C161" s="51"/>
      <c r="D161" s="52"/>
      <c r="E161" s="73"/>
      <c r="F161" s="73"/>
      <c r="G161" s="52"/>
      <c r="H161" s="52"/>
      <c r="I161" s="73"/>
      <c r="J161" s="73"/>
    </row>
    <row r="162" spans="1:13" ht="19.5" hidden="1" thickBot="1" x14ac:dyDescent="0.3">
      <c r="A162" s="50"/>
      <c r="B162" s="45"/>
      <c r="C162" s="51"/>
      <c r="D162" s="52"/>
      <c r="E162" s="73"/>
      <c r="F162" s="73"/>
      <c r="G162" s="52"/>
      <c r="H162" s="52"/>
      <c r="I162" s="73"/>
      <c r="J162" s="73"/>
    </row>
    <row r="163" spans="1:13" ht="29.25" thickBot="1" x14ac:dyDescent="0.3">
      <c r="A163" s="44" t="s">
        <v>137</v>
      </c>
      <c r="B163" s="75"/>
      <c r="C163" s="51"/>
      <c r="D163" s="52"/>
      <c r="E163" s="73"/>
      <c r="F163" s="73"/>
      <c r="G163" s="52"/>
      <c r="H163" s="52"/>
      <c r="I163" s="73"/>
      <c r="J163" s="73"/>
    </row>
    <row r="164" spans="1:13" ht="60.75" thickBot="1" x14ac:dyDescent="0.3">
      <c r="A164" s="66" t="s">
        <v>127</v>
      </c>
      <c r="B164" s="45">
        <v>7010</v>
      </c>
      <c r="C164" s="76">
        <f>SUM(C165:C170)</f>
        <v>20</v>
      </c>
      <c r="D164" s="76">
        <f>SUM(D165:D170)</f>
        <v>20</v>
      </c>
      <c r="E164" s="82">
        <f>D164-C164</f>
        <v>0</v>
      </c>
      <c r="F164" s="82">
        <f>100-ROUND(D164/C164*100,1)</f>
        <v>0</v>
      </c>
      <c r="G164" s="47">
        <f>SUM(G165:G170)</f>
        <v>20</v>
      </c>
      <c r="H164" s="76">
        <f>SUM(H165:H170)</f>
        <v>20</v>
      </c>
      <c r="I164" s="82">
        <f>H164-G164</f>
        <v>0</v>
      </c>
      <c r="J164" s="82">
        <f t="shared" ref="J164:J175" si="30">100-ROUND(H164/G164*100,1)</f>
        <v>0</v>
      </c>
    </row>
    <row r="165" spans="1:13" ht="19.5" thickBot="1" x14ac:dyDescent="0.3">
      <c r="A165" s="50" t="s">
        <v>128</v>
      </c>
      <c r="B165" s="45">
        <v>7011</v>
      </c>
      <c r="C165" s="81"/>
      <c r="D165" s="78"/>
      <c r="E165" s="73"/>
      <c r="F165" s="73"/>
      <c r="G165" s="84"/>
      <c r="H165" s="78"/>
      <c r="I165" s="73"/>
      <c r="J165" s="73"/>
    </row>
    <row r="166" spans="1:13" ht="19.5" thickBot="1" x14ac:dyDescent="0.3">
      <c r="A166" s="50" t="s">
        <v>129</v>
      </c>
      <c r="B166" s="45">
        <v>7012</v>
      </c>
      <c r="C166" s="79">
        <v>6.75</v>
      </c>
      <c r="D166" s="78">
        <v>5.5</v>
      </c>
      <c r="E166" s="73">
        <f>D166-C166</f>
        <v>-1.25</v>
      </c>
      <c r="F166" s="73">
        <f>100-ROUND(D166/C166*100,1)</f>
        <v>18.5</v>
      </c>
      <c r="G166" s="78">
        <v>6.75</v>
      </c>
      <c r="H166" s="78">
        <v>6.25</v>
      </c>
      <c r="I166" s="73">
        <f t="shared" ref="I166:I176" si="31">H166-G166</f>
        <v>-0.5</v>
      </c>
      <c r="J166" s="73">
        <f t="shared" si="30"/>
        <v>7.4000000000000057</v>
      </c>
    </row>
    <row r="167" spans="1:13" ht="19.5" thickBot="1" x14ac:dyDescent="0.3">
      <c r="A167" s="50" t="s">
        <v>130</v>
      </c>
      <c r="B167" s="45">
        <v>7013</v>
      </c>
      <c r="C167" s="79">
        <v>1.5</v>
      </c>
      <c r="D167" s="78">
        <v>1.75</v>
      </c>
      <c r="E167" s="73">
        <f t="shared" ref="E167:E169" si="32">D167-C167</f>
        <v>0.25</v>
      </c>
      <c r="F167" s="73">
        <f t="shared" ref="F167:F168" si="33">100-ROUND(D167/C167*100,1)</f>
        <v>-16.700000000000003</v>
      </c>
      <c r="G167" s="78">
        <v>1.5</v>
      </c>
      <c r="H167" s="78">
        <v>1</v>
      </c>
      <c r="I167" s="73">
        <f t="shared" si="31"/>
        <v>-0.5</v>
      </c>
      <c r="J167" s="73">
        <f t="shared" si="30"/>
        <v>33.299999999999997</v>
      </c>
    </row>
    <row r="168" spans="1:13" ht="19.5" thickBot="1" x14ac:dyDescent="0.3">
      <c r="A168" s="50" t="s">
        <v>131</v>
      </c>
      <c r="B168" s="45">
        <v>7014</v>
      </c>
      <c r="C168" s="79">
        <v>11.75</v>
      </c>
      <c r="D168" s="78">
        <v>12.25</v>
      </c>
      <c r="E168" s="73">
        <f t="shared" si="32"/>
        <v>0.5</v>
      </c>
      <c r="F168" s="73">
        <f t="shared" si="33"/>
        <v>-4.2999999999999972</v>
      </c>
      <c r="G168" s="78">
        <v>11.75</v>
      </c>
      <c r="H168" s="78">
        <v>12.25</v>
      </c>
      <c r="I168" s="73">
        <f t="shared" si="31"/>
        <v>0.5</v>
      </c>
      <c r="J168" s="73">
        <f t="shared" si="30"/>
        <v>-4.2999999999999972</v>
      </c>
    </row>
    <row r="169" spans="1:13" ht="19.5" thickBot="1" x14ac:dyDescent="0.3">
      <c r="A169" s="50" t="s">
        <v>132</v>
      </c>
      <c r="B169" s="45">
        <v>7015</v>
      </c>
      <c r="C169" s="79">
        <v>0</v>
      </c>
      <c r="D169" s="78">
        <v>0.5</v>
      </c>
      <c r="E169" s="73">
        <f t="shared" si="32"/>
        <v>0.5</v>
      </c>
      <c r="F169" s="73">
        <v>0</v>
      </c>
      <c r="G169" s="78">
        <v>0</v>
      </c>
      <c r="H169" s="78">
        <v>0.5</v>
      </c>
      <c r="I169" s="73">
        <f t="shared" si="31"/>
        <v>0.5</v>
      </c>
      <c r="J169" s="73">
        <v>0</v>
      </c>
    </row>
    <row r="170" spans="1:13" ht="19.5" thickBot="1" x14ac:dyDescent="0.3">
      <c r="A170" s="50" t="s">
        <v>133</v>
      </c>
      <c r="B170" s="45">
        <v>7016</v>
      </c>
      <c r="C170" s="70"/>
      <c r="D170" s="52"/>
      <c r="E170" s="73"/>
      <c r="F170" s="73"/>
      <c r="G170" s="78"/>
      <c r="H170" s="52"/>
      <c r="I170" s="73"/>
      <c r="J170" s="73"/>
    </row>
    <row r="171" spans="1:13" ht="19.5" thickBot="1" x14ac:dyDescent="0.3">
      <c r="A171" s="66" t="s">
        <v>134</v>
      </c>
      <c r="B171" s="45">
        <v>7020</v>
      </c>
      <c r="C171" s="47">
        <f>SUM(C172:C177)</f>
        <v>1174.0999999999999</v>
      </c>
      <c r="D171" s="47">
        <f>SUM(D172:D177)</f>
        <v>1047.5999999999999</v>
      </c>
      <c r="E171" s="82">
        <f>D171-C171</f>
        <v>-126.5</v>
      </c>
      <c r="F171" s="82">
        <f>100-ROUND(D171/C171*100,1)</f>
        <v>10.799999999999997</v>
      </c>
      <c r="G171" s="47">
        <f>SUM(G172:G177)</f>
        <v>4696.3999999999996</v>
      </c>
      <c r="H171" s="47">
        <f>SUM(H172:H177)</f>
        <v>3985.7</v>
      </c>
      <c r="I171" s="82">
        <f t="shared" si="31"/>
        <v>-710.69999999999982</v>
      </c>
      <c r="J171" s="82">
        <f t="shared" si="30"/>
        <v>15.099999999999994</v>
      </c>
      <c r="M171" s="80"/>
    </row>
    <row r="172" spans="1:13" ht="14.25" customHeight="1" thickBot="1" x14ac:dyDescent="0.3">
      <c r="A172" s="50" t="s">
        <v>128</v>
      </c>
      <c r="B172" s="45">
        <v>7021</v>
      </c>
      <c r="C172" s="77"/>
      <c r="D172" s="84"/>
      <c r="E172" s="85"/>
      <c r="F172" s="73"/>
      <c r="G172" s="52"/>
      <c r="H172" s="52"/>
      <c r="I172" s="73"/>
      <c r="J172" s="73"/>
      <c r="M172" s="80"/>
    </row>
    <row r="173" spans="1:13" ht="19.5" thickBot="1" x14ac:dyDescent="0.3">
      <c r="A173" s="50" t="s">
        <v>129</v>
      </c>
      <c r="B173" s="45">
        <v>7022</v>
      </c>
      <c r="C173" s="77">
        <v>514.70000000000005</v>
      </c>
      <c r="D173" s="52">
        <v>395</v>
      </c>
      <c r="E173" s="73">
        <f>D173-C173</f>
        <v>-119.70000000000005</v>
      </c>
      <c r="F173" s="73">
        <f>100-ROUND(D173/C173*100,1)</f>
        <v>23.299999999999997</v>
      </c>
      <c r="G173" s="52">
        <v>2058.8000000000002</v>
      </c>
      <c r="H173" s="52">
        <v>1569.8</v>
      </c>
      <c r="I173" s="73">
        <f t="shared" si="31"/>
        <v>-489.00000000000023</v>
      </c>
      <c r="J173" s="73">
        <f t="shared" si="30"/>
        <v>23.799999999999997</v>
      </c>
      <c r="K173" s="27"/>
      <c r="M173" s="80"/>
    </row>
    <row r="174" spans="1:13" ht="26.65" customHeight="1" thickBot="1" x14ac:dyDescent="0.3">
      <c r="A174" s="50" t="s">
        <v>130</v>
      </c>
      <c r="B174" s="45">
        <v>7023</v>
      </c>
      <c r="C174" s="77">
        <v>54.6</v>
      </c>
      <c r="D174" s="52">
        <v>56.5</v>
      </c>
      <c r="E174" s="73">
        <f>D174-C174</f>
        <v>1.8999999999999986</v>
      </c>
      <c r="F174" s="73">
        <f>100-ROUND(D174/C174*100,1)</f>
        <v>-3.5</v>
      </c>
      <c r="G174" s="52">
        <v>218.4</v>
      </c>
      <c r="H174" s="52">
        <v>220.8</v>
      </c>
      <c r="I174" s="73">
        <f t="shared" si="31"/>
        <v>2.4000000000000057</v>
      </c>
      <c r="J174" s="73">
        <f t="shared" si="30"/>
        <v>-1.0999999999999943</v>
      </c>
      <c r="K174" s="27"/>
      <c r="M174" s="80" t="s">
        <v>148</v>
      </c>
    </row>
    <row r="175" spans="1:13" ht="19.5" thickBot="1" x14ac:dyDescent="0.3">
      <c r="A175" s="50" t="s">
        <v>131</v>
      </c>
      <c r="B175" s="45">
        <v>7024</v>
      </c>
      <c r="C175" s="77">
        <v>604.79999999999995</v>
      </c>
      <c r="D175" s="52">
        <v>581.5</v>
      </c>
      <c r="E175" s="73">
        <f>D175-C175</f>
        <v>-23.299999999999955</v>
      </c>
      <c r="F175" s="73">
        <f>100-ROUND(D175/C175*100,1)</f>
        <v>3.9000000000000057</v>
      </c>
      <c r="G175" s="52">
        <v>2419.1999999999998</v>
      </c>
      <c r="H175" s="52">
        <v>2134</v>
      </c>
      <c r="I175" s="73">
        <f t="shared" si="31"/>
        <v>-285.19999999999982</v>
      </c>
      <c r="J175" s="73">
        <f t="shared" si="30"/>
        <v>11.799999999999997</v>
      </c>
      <c r="K175" s="27"/>
      <c r="M175" s="80"/>
    </row>
    <row r="176" spans="1:13" ht="19.5" thickBot="1" x14ac:dyDescent="0.3">
      <c r="A176" s="50" t="s">
        <v>132</v>
      </c>
      <c r="B176" s="45">
        <v>7025</v>
      </c>
      <c r="C176" s="77">
        <v>0</v>
      </c>
      <c r="D176" s="52">
        <v>14.6</v>
      </c>
      <c r="E176" s="73">
        <f>D176-C176</f>
        <v>14.6</v>
      </c>
      <c r="F176" s="73">
        <v>0</v>
      </c>
      <c r="G176" s="52">
        <v>0</v>
      </c>
      <c r="H176" s="52">
        <v>61.1</v>
      </c>
      <c r="I176" s="73">
        <f t="shared" si="31"/>
        <v>61.1</v>
      </c>
      <c r="J176" s="73">
        <v>0</v>
      </c>
      <c r="K176" s="27"/>
      <c r="M176" s="80"/>
    </row>
    <row r="177" spans="1:13" ht="19.5" thickBot="1" x14ac:dyDescent="0.3">
      <c r="A177" s="50" t="s">
        <v>133</v>
      </c>
      <c r="B177" s="45">
        <v>7026</v>
      </c>
      <c r="C177" s="77"/>
      <c r="D177" s="84"/>
      <c r="E177" s="73"/>
      <c r="F177" s="73"/>
      <c r="G177" s="52"/>
      <c r="H177" s="52"/>
      <c r="I177" s="73"/>
      <c r="J177" s="73"/>
    </row>
    <row r="178" spans="1:13" ht="30.75" thickBot="1" x14ac:dyDescent="0.3">
      <c r="A178" s="66" t="s">
        <v>135</v>
      </c>
      <c r="B178" s="45">
        <v>7030</v>
      </c>
      <c r="C178" s="52">
        <f>(C171/C164)/3</f>
        <v>19.568333333333332</v>
      </c>
      <c r="D178" s="52">
        <f>(D180+D181+D183+D182)/4</f>
        <v>15.064440321583177</v>
      </c>
      <c r="E178" s="73"/>
      <c r="F178" s="73"/>
      <c r="G178" s="52">
        <f>(G180+G181+G183+G182)/4</f>
        <v>13.677016023115314</v>
      </c>
      <c r="H178" s="52">
        <f>H171/20/12</f>
        <v>16.607083333333332</v>
      </c>
      <c r="I178" s="73"/>
      <c r="J178" s="73"/>
    </row>
    <row r="179" spans="1:13" ht="19.5" thickBot="1" x14ac:dyDescent="0.3">
      <c r="A179" s="50" t="s">
        <v>128</v>
      </c>
      <c r="B179" s="45">
        <v>7031</v>
      </c>
      <c r="C179" s="77"/>
      <c r="D179" s="52"/>
      <c r="E179" s="73"/>
      <c r="F179" s="73"/>
      <c r="G179" s="52"/>
      <c r="H179" s="52"/>
      <c r="I179" s="73"/>
      <c r="J179" s="73"/>
    </row>
    <row r="180" spans="1:13" ht="19.5" thickBot="1" x14ac:dyDescent="0.3">
      <c r="A180" s="50" t="s">
        <v>129</v>
      </c>
      <c r="B180" s="45">
        <v>7032</v>
      </c>
      <c r="C180" s="77">
        <f t="shared" ref="C180:D182" si="34">C173/C166/3</f>
        <v>25.417283950617286</v>
      </c>
      <c r="D180" s="52">
        <f>D173/D166/3</f>
        <v>23.939393939393938</v>
      </c>
      <c r="E180" s="73">
        <f>D180-C180</f>
        <v>-1.477890011223348</v>
      </c>
      <c r="F180" s="73">
        <f>100-ROUND(D180/C180*100,1)</f>
        <v>5.7999999999999972</v>
      </c>
      <c r="G180" s="52">
        <f t="shared" ref="G180:H182" si="35">G173/G166/12</f>
        <v>25.417283950617286</v>
      </c>
      <c r="H180" s="52">
        <f t="shared" si="35"/>
        <v>20.930666666666667</v>
      </c>
      <c r="I180" s="73">
        <f t="shared" ref="I180:I183" si="36">H180-G180</f>
        <v>-4.4866172839506184</v>
      </c>
      <c r="J180" s="73">
        <f t="shared" ref="J180:J182" si="37">100-ROUND(H180/G180*100,1)</f>
        <v>17.700000000000003</v>
      </c>
    </row>
    <row r="181" spans="1:13" ht="19.5" thickBot="1" x14ac:dyDescent="0.3">
      <c r="A181" s="50" t="s">
        <v>130</v>
      </c>
      <c r="B181" s="45">
        <v>7033</v>
      </c>
      <c r="C181" s="77">
        <f t="shared" si="34"/>
        <v>12.133333333333333</v>
      </c>
      <c r="D181" s="52">
        <f t="shared" si="34"/>
        <v>10.761904761904761</v>
      </c>
      <c r="E181" s="73">
        <f>D181-C181</f>
        <v>-1.3714285714285719</v>
      </c>
      <c r="F181" s="73">
        <f>100-ROUND(D181/C181*100,1)</f>
        <v>11.299999999999997</v>
      </c>
      <c r="G181" s="52">
        <f t="shared" si="35"/>
        <v>12.133333333333333</v>
      </c>
      <c r="H181" s="52">
        <f t="shared" si="35"/>
        <v>18.400000000000002</v>
      </c>
      <c r="I181" s="73">
        <f t="shared" si="36"/>
        <v>6.2666666666666693</v>
      </c>
      <c r="J181" s="73">
        <f t="shared" si="37"/>
        <v>-51.599999999999994</v>
      </c>
    </row>
    <row r="182" spans="1:13" ht="19.5" thickBot="1" x14ac:dyDescent="0.3">
      <c r="A182" s="50" t="s">
        <v>131</v>
      </c>
      <c r="B182" s="45">
        <v>7034</v>
      </c>
      <c r="C182" s="77">
        <f t="shared" si="34"/>
        <v>17.157446808510638</v>
      </c>
      <c r="D182" s="52">
        <f t="shared" si="34"/>
        <v>15.82312925170068</v>
      </c>
      <c r="E182" s="73">
        <f>D182-C182</f>
        <v>-1.3343175568099586</v>
      </c>
      <c r="F182" s="73">
        <f>100-ROUND(D182/C182*100,1)</f>
        <v>7.7999999999999972</v>
      </c>
      <c r="G182" s="52">
        <f t="shared" si="35"/>
        <v>17.157446808510638</v>
      </c>
      <c r="H182" s="52">
        <f t="shared" si="35"/>
        <v>14.51700680272109</v>
      </c>
      <c r="I182" s="73">
        <f t="shared" si="36"/>
        <v>-2.6404400057895483</v>
      </c>
      <c r="J182" s="73">
        <f t="shared" si="37"/>
        <v>15.400000000000006</v>
      </c>
    </row>
    <row r="183" spans="1:13" ht="19.5" thickBot="1" x14ac:dyDescent="0.3">
      <c r="A183" s="50" t="s">
        <v>132</v>
      </c>
      <c r="B183" s="45">
        <v>7035</v>
      </c>
      <c r="C183" s="77">
        <v>0</v>
      </c>
      <c r="D183" s="52">
        <f>D176/D169/3</f>
        <v>9.7333333333333325</v>
      </c>
      <c r="E183" s="73">
        <f>D183-C183</f>
        <v>9.7333333333333325</v>
      </c>
      <c r="F183" s="73">
        <v>0</v>
      </c>
      <c r="G183" s="52">
        <v>0</v>
      </c>
      <c r="H183" s="52">
        <f>H176/H169/12</f>
        <v>10.183333333333334</v>
      </c>
      <c r="I183" s="73">
        <f t="shared" si="36"/>
        <v>10.183333333333334</v>
      </c>
      <c r="J183" s="73">
        <v>0</v>
      </c>
    </row>
    <row r="184" spans="1:13" ht="19.5" thickBot="1" x14ac:dyDescent="0.3">
      <c r="A184" s="50" t="s">
        <v>133</v>
      </c>
      <c r="B184" s="45">
        <v>7036</v>
      </c>
      <c r="C184" s="77"/>
      <c r="D184" s="52"/>
      <c r="E184" s="73"/>
      <c r="F184" s="73"/>
      <c r="G184" s="52"/>
      <c r="H184" s="52"/>
      <c r="I184" s="73"/>
      <c r="J184" s="73"/>
      <c r="M184" s="26" t="s">
        <v>149</v>
      </c>
    </row>
    <row r="185" spans="1:13" x14ac:dyDescent="0.25">
      <c r="G185" s="27"/>
    </row>
    <row r="186" spans="1:13" ht="18.75" x14ac:dyDescent="0.3">
      <c r="B186" s="106" t="s">
        <v>138</v>
      </c>
      <c r="C186" s="106"/>
      <c r="D186" s="33"/>
      <c r="E186" s="33"/>
      <c r="F186" s="33"/>
      <c r="G186" s="33" t="s">
        <v>158</v>
      </c>
      <c r="H186" s="33"/>
    </row>
    <row r="187" spans="1:13" x14ac:dyDescent="0.25">
      <c r="G187" s="27"/>
    </row>
    <row r="188" spans="1:13" x14ac:dyDescent="0.25">
      <c r="G188" s="27"/>
    </row>
    <row r="189" spans="1:13" x14ac:dyDescent="0.25">
      <c r="G189" s="27"/>
    </row>
    <row r="190" spans="1:13" x14ac:dyDescent="0.25">
      <c r="G190" s="27"/>
    </row>
    <row r="191" spans="1:13" x14ac:dyDescent="0.25">
      <c r="G191" s="27"/>
    </row>
    <row r="192" spans="1:13" x14ac:dyDescent="0.25">
      <c r="G192" s="27"/>
    </row>
    <row r="193" spans="7:7" x14ac:dyDescent="0.25">
      <c r="G193" s="27"/>
    </row>
    <row r="194" spans="7:7" x14ac:dyDescent="0.25">
      <c r="G194" s="27"/>
    </row>
    <row r="195" spans="7:7" x14ac:dyDescent="0.25">
      <c r="G195" s="27"/>
    </row>
    <row r="196" spans="7:7" x14ac:dyDescent="0.25">
      <c r="G196" s="27"/>
    </row>
    <row r="197" spans="7:7" x14ac:dyDescent="0.25">
      <c r="G197" s="27"/>
    </row>
    <row r="198" spans="7:7" x14ac:dyDescent="0.25">
      <c r="G198" s="27"/>
    </row>
    <row r="199" spans="7:7" x14ac:dyDescent="0.25">
      <c r="G199" s="27"/>
    </row>
    <row r="200" spans="7:7" x14ac:dyDescent="0.25">
      <c r="G200" s="27"/>
    </row>
    <row r="201" spans="7:7" x14ac:dyDescent="0.25">
      <c r="G201" s="27"/>
    </row>
    <row r="202" spans="7:7" x14ac:dyDescent="0.25">
      <c r="G202" s="27"/>
    </row>
    <row r="203" spans="7:7" x14ac:dyDescent="0.25">
      <c r="G203" s="27"/>
    </row>
    <row r="204" spans="7:7" x14ac:dyDescent="0.25">
      <c r="G204" s="27"/>
    </row>
    <row r="205" spans="7:7" x14ac:dyDescent="0.25">
      <c r="G205" s="27"/>
    </row>
    <row r="206" spans="7:7" x14ac:dyDescent="0.25">
      <c r="G206" s="27"/>
    </row>
    <row r="207" spans="7:7" x14ac:dyDescent="0.25">
      <c r="G207" s="27"/>
    </row>
    <row r="208" spans="7:7" x14ac:dyDescent="0.25">
      <c r="G208" s="27"/>
    </row>
    <row r="209" spans="7:7" x14ac:dyDescent="0.25">
      <c r="G209" s="27"/>
    </row>
    <row r="210" spans="7:7" x14ac:dyDescent="0.25">
      <c r="G210" s="27"/>
    </row>
    <row r="211" spans="7:7" x14ac:dyDescent="0.25">
      <c r="G211" s="27"/>
    </row>
    <row r="212" spans="7:7" x14ac:dyDescent="0.25">
      <c r="G212" s="27"/>
    </row>
    <row r="213" spans="7:7" x14ac:dyDescent="0.25">
      <c r="G213" s="27"/>
    </row>
    <row r="214" spans="7:7" x14ac:dyDescent="0.25">
      <c r="G214" s="27"/>
    </row>
    <row r="215" spans="7:7" x14ac:dyDescent="0.25">
      <c r="G215" s="27"/>
    </row>
    <row r="216" spans="7:7" x14ac:dyDescent="0.25">
      <c r="G216" s="27"/>
    </row>
    <row r="217" spans="7:7" x14ac:dyDescent="0.25">
      <c r="G217" s="27"/>
    </row>
    <row r="218" spans="7:7" x14ac:dyDescent="0.25">
      <c r="G218" s="27"/>
    </row>
    <row r="219" spans="7:7" x14ac:dyDescent="0.25">
      <c r="G219" s="27"/>
    </row>
    <row r="220" spans="7:7" x14ac:dyDescent="0.25">
      <c r="G220" s="27"/>
    </row>
    <row r="221" spans="7:7" x14ac:dyDescent="0.25">
      <c r="G221" s="27"/>
    </row>
    <row r="222" spans="7:7" x14ac:dyDescent="0.25">
      <c r="G222" s="27"/>
    </row>
    <row r="223" spans="7:7" x14ac:dyDescent="0.25">
      <c r="G223" s="27"/>
    </row>
    <row r="224" spans="7:7" x14ac:dyDescent="0.25">
      <c r="G224" s="27"/>
    </row>
    <row r="225" spans="7:7" x14ac:dyDescent="0.25">
      <c r="G225" s="27"/>
    </row>
    <row r="226" spans="7:7" x14ac:dyDescent="0.25">
      <c r="G226" s="27"/>
    </row>
    <row r="227" spans="7:7" x14ac:dyDescent="0.25">
      <c r="G227" s="27"/>
    </row>
    <row r="228" spans="7:7" x14ac:dyDescent="0.25">
      <c r="G228" s="27"/>
    </row>
    <row r="229" spans="7:7" x14ac:dyDescent="0.25">
      <c r="G229" s="27"/>
    </row>
    <row r="230" spans="7:7" x14ac:dyDescent="0.25">
      <c r="G230" s="27"/>
    </row>
    <row r="231" spans="7:7" x14ac:dyDescent="0.25">
      <c r="G231" s="27"/>
    </row>
    <row r="232" spans="7:7" x14ac:dyDescent="0.25">
      <c r="G232" s="27"/>
    </row>
    <row r="233" spans="7:7" x14ac:dyDescent="0.25">
      <c r="G233" s="27"/>
    </row>
    <row r="234" spans="7:7" x14ac:dyDescent="0.25">
      <c r="G234" s="27"/>
    </row>
    <row r="235" spans="7:7" x14ac:dyDescent="0.25">
      <c r="G235" s="27"/>
    </row>
    <row r="236" spans="7:7" x14ac:dyDescent="0.25">
      <c r="G236" s="27"/>
    </row>
    <row r="237" spans="7:7" x14ac:dyDescent="0.25">
      <c r="G237" s="27"/>
    </row>
    <row r="238" spans="7:7" x14ac:dyDescent="0.25">
      <c r="G238" s="27"/>
    </row>
    <row r="239" spans="7:7" x14ac:dyDescent="0.25">
      <c r="G239" s="27"/>
    </row>
    <row r="240" spans="7:7" x14ac:dyDescent="0.25">
      <c r="G240" s="27"/>
    </row>
    <row r="241" spans="7:7" x14ac:dyDescent="0.25">
      <c r="G241" s="27"/>
    </row>
    <row r="242" spans="7:7" x14ac:dyDescent="0.25">
      <c r="G242" s="27"/>
    </row>
    <row r="243" spans="7:7" x14ac:dyDescent="0.25">
      <c r="G243" s="27"/>
    </row>
    <row r="244" spans="7:7" x14ac:dyDescent="0.25">
      <c r="G244" s="27"/>
    </row>
    <row r="245" spans="7:7" x14ac:dyDescent="0.25">
      <c r="G245" s="27"/>
    </row>
    <row r="246" spans="7:7" x14ac:dyDescent="0.25">
      <c r="G246" s="27"/>
    </row>
    <row r="247" spans="7:7" x14ac:dyDescent="0.25">
      <c r="G247" s="27"/>
    </row>
    <row r="248" spans="7:7" x14ac:dyDescent="0.25">
      <c r="G248" s="27"/>
    </row>
  </sheetData>
  <mergeCells count="32">
    <mergeCell ref="A26:J26"/>
    <mergeCell ref="B186:C186"/>
    <mergeCell ref="B14:F14"/>
    <mergeCell ref="H3:I3"/>
    <mergeCell ref="A4:C4"/>
    <mergeCell ref="G4:J4"/>
    <mergeCell ref="A5:C5"/>
    <mergeCell ref="G5:J5"/>
    <mergeCell ref="A6:C6"/>
    <mergeCell ref="H8:I8"/>
    <mergeCell ref="H9:I9"/>
    <mergeCell ref="H10:J10"/>
    <mergeCell ref="I12:J12"/>
    <mergeCell ref="B13:H13"/>
    <mergeCell ref="A28:A29"/>
    <mergeCell ref="B28:B29"/>
    <mergeCell ref="B20:F20"/>
    <mergeCell ref="B21:F21"/>
    <mergeCell ref="B22:G22"/>
    <mergeCell ref="B23:F23"/>
    <mergeCell ref="B24:G24"/>
    <mergeCell ref="B15:G15"/>
    <mergeCell ref="B16:H16"/>
    <mergeCell ref="B17:H17"/>
    <mergeCell ref="B18:F18"/>
    <mergeCell ref="B19:F19"/>
    <mergeCell ref="A31:J31"/>
    <mergeCell ref="A32:J32"/>
    <mergeCell ref="K32:O32"/>
    <mergeCell ref="A57:J57"/>
    <mergeCell ref="G28:J28"/>
    <mergeCell ref="C28:F28"/>
  </mergeCells>
  <printOptions horizontalCentered="1"/>
  <pageMargins left="0.31496062992125984" right="0.19685039370078741" top="0.51181102362204722" bottom="0.19685039370078741" header="0.11811023622047245" footer="0.19685039370078741"/>
  <pageSetup paperSize="9" scale="83" fitToHeight="6" orientation="landscape" blackAndWhite="1" r:id="rId1"/>
  <rowBreaks count="6" manualBreakCount="6">
    <brk id="35" max="9" man="1"/>
    <brk id="56" max="9" man="1"/>
    <brk id="86" max="9" man="1"/>
    <brk id="109" max="9" man="1"/>
    <brk id="140" max="9" man="1"/>
    <brk id="17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 рік  </vt:lpstr>
      <vt:lpstr>'2024 рік 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CRL-user</dc:creator>
  <cp:lastModifiedBy>Пользователь</cp:lastModifiedBy>
  <cp:lastPrinted>2025-03-17T15:51:46Z</cp:lastPrinted>
  <dcterms:created xsi:type="dcterms:W3CDTF">2023-10-20T11:05:23Z</dcterms:created>
  <dcterms:modified xsi:type="dcterms:W3CDTF">2025-05-12T06:44:24Z</dcterms:modified>
</cp:coreProperties>
</file>